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9900" tabRatio="704" activeTab="0"/>
  </bookViews>
  <sheets>
    <sheet name="C_1" sheetId="1" r:id="rId1"/>
    <sheet name="NOTES" sheetId="2" r:id="rId2"/>
    <sheet name="Summary CELLAR " sheetId="3" r:id="rId3"/>
    <sheet name="G.C. Backup CELLAR" sheetId="4" r:id="rId4"/>
    <sheet name="Summary PLUM CELLAR" sheetId="5" r:id="rId5"/>
    <sheet name="Summary P" sheetId="6" state="hidden" r:id="rId6"/>
    <sheet name="Plum. Backup CELLAR" sheetId="7" r:id="rId7"/>
    <sheet name="Summary F.P. CELLAR" sheetId="8" r:id="rId8"/>
    <sheet name="Summary F" sheetId="9" state="hidden" r:id="rId9"/>
    <sheet name="F.P. Backup CELLAR" sheetId="10" r:id="rId10"/>
    <sheet name="Summary " sheetId="11" state="hidden" r:id="rId11"/>
    <sheet name="Summary H.V.A.C. CELLAR" sheetId="12" r:id="rId12"/>
    <sheet name="HVAC Backup CELLAR" sheetId="13" r:id="rId13"/>
    <sheet name="Summary Elect. CELLAR" sheetId="14" r:id="rId14"/>
    <sheet name="Elect. Backup CELLAR" sheetId="15" r:id="rId15"/>
    <sheet name="Summary 1ST FLOOR" sheetId="16" r:id="rId16"/>
    <sheet name="G.C. Backup 1ST FLOOR" sheetId="17" r:id="rId17"/>
    <sheet name="Summary PLUM 1ST FLOOR" sheetId="18" r:id="rId18"/>
    <sheet name="Plum. Backup 1ST FLOOR" sheetId="19" r:id="rId19"/>
    <sheet name="Summary F.P. 1ST FLOOR" sheetId="20" r:id="rId20"/>
    <sheet name="F.P. Backup 1ST FLOOR" sheetId="21" r:id="rId21"/>
    <sheet name="Summary H.V.A.C. 1ST FLOOR" sheetId="22" r:id="rId22"/>
    <sheet name="HVAC Backup 1ST FLOOR" sheetId="23" r:id="rId23"/>
    <sheet name="Summary Elect. 1ST FLOOR" sheetId="24" r:id="rId24"/>
    <sheet name="Elect. Backup 1ST FLOOR" sheetId="25" r:id="rId25"/>
    <sheet name="Copy Backup " sheetId="26" state="hidden" r:id="rId26"/>
    <sheet name="ALTERNATE " sheetId="27" r:id="rId27"/>
    <sheet name="MARKUPS" sheetId="28" state="hidden" r:id="rId28"/>
  </sheets>
  <externalReferences>
    <externalReference r:id="rId31"/>
  </externalReferences>
  <definedNames>
    <definedName name="\A" localSheetId="26">'MARKUPS'!#REF!</definedName>
    <definedName name="\A" localSheetId="25">'MARKUPS'!#REF!</definedName>
    <definedName name="\A" localSheetId="20">'MARKUPS'!#REF!</definedName>
    <definedName name="\A" localSheetId="9">'MARKUPS'!#REF!</definedName>
    <definedName name="\A" localSheetId="22">'MARKUPS'!#REF!</definedName>
    <definedName name="\A" localSheetId="12">'MARKUPS'!#REF!</definedName>
    <definedName name="\A" localSheetId="18">'MARKUPS'!#REF!</definedName>
    <definedName name="\A" localSheetId="6">'MARKUPS'!#REF!</definedName>
    <definedName name="\A" localSheetId="19">'MARKUPS'!#REF!</definedName>
    <definedName name="\A" localSheetId="7">'MARKUPS'!#REF!</definedName>
    <definedName name="\A" localSheetId="21">'MARKUPS'!#REF!</definedName>
    <definedName name="\A" localSheetId="11">'MARKUPS'!#REF!</definedName>
    <definedName name="\A" localSheetId="17">'MARKUPS'!#REF!</definedName>
    <definedName name="\A" localSheetId="4">'MARKUPS'!#REF!</definedName>
    <definedName name="\A">'MARKUPS'!#REF!</definedName>
    <definedName name="\S" localSheetId="26">'MARKUPS'!#REF!</definedName>
    <definedName name="\S" localSheetId="25">'MARKUPS'!#REF!</definedName>
    <definedName name="\S" localSheetId="20">'MARKUPS'!#REF!</definedName>
    <definedName name="\S" localSheetId="9">'MARKUPS'!#REF!</definedName>
    <definedName name="\S" localSheetId="22">'MARKUPS'!#REF!</definedName>
    <definedName name="\S" localSheetId="12">'MARKUPS'!#REF!</definedName>
    <definedName name="\S" localSheetId="18">'MARKUPS'!#REF!</definedName>
    <definedName name="\S" localSheetId="6">'MARKUPS'!#REF!</definedName>
    <definedName name="\S" localSheetId="19">'MARKUPS'!#REF!</definedName>
    <definedName name="\S" localSheetId="7">'MARKUPS'!#REF!</definedName>
    <definedName name="\S" localSheetId="21">'MARKUPS'!#REF!</definedName>
    <definedName name="\S" localSheetId="11">'MARKUPS'!#REF!</definedName>
    <definedName name="\S" localSheetId="17">'MARKUPS'!#REF!</definedName>
    <definedName name="\S" localSheetId="4">'MARKUPS'!#REF!</definedName>
    <definedName name="\S">'MARKUPS'!#REF!</definedName>
    <definedName name="_L" localSheetId="26">'[1]Markups'!#REF!</definedName>
    <definedName name="_L" localSheetId="25">'[1]Markups'!#REF!</definedName>
    <definedName name="_L" localSheetId="20">'[1]Markups'!#REF!</definedName>
    <definedName name="_L" localSheetId="9">'[1]Markups'!#REF!</definedName>
    <definedName name="_L" localSheetId="22">'[1]Markups'!#REF!</definedName>
    <definedName name="_L" localSheetId="12">'[1]Markups'!#REF!</definedName>
    <definedName name="_L" localSheetId="18">'[1]Markups'!#REF!</definedName>
    <definedName name="_L" localSheetId="6">'[1]Markups'!#REF!</definedName>
    <definedName name="_L" localSheetId="19">'[1]Markups'!#REF!</definedName>
    <definedName name="_L" localSheetId="7">'[1]Markups'!#REF!</definedName>
    <definedName name="_L" localSheetId="21">'[1]Markups'!#REF!</definedName>
    <definedName name="_L" localSheetId="11">'[1]Markups'!#REF!</definedName>
    <definedName name="_L" localSheetId="17">'[1]Markups'!#REF!</definedName>
    <definedName name="_L" localSheetId="4">'[1]Markups'!#REF!</definedName>
    <definedName name="_L">'[1]Markups'!#REF!</definedName>
    <definedName name="_Order1" localSheetId="26" hidden="1">255</definedName>
    <definedName name="_Order1" localSheetId="0" hidden="1">255</definedName>
    <definedName name="_Order1" localSheetId="25" hidden="1">255</definedName>
    <definedName name="_Order1" localSheetId="20" hidden="1">255</definedName>
    <definedName name="_Order1" localSheetId="9" hidden="1">255</definedName>
    <definedName name="_Order1" localSheetId="16" hidden="1">255</definedName>
    <definedName name="_Order1" localSheetId="3" hidden="1">255</definedName>
    <definedName name="_Order1" localSheetId="22" hidden="1">255</definedName>
    <definedName name="_Order1" localSheetId="12" hidden="1">255</definedName>
    <definedName name="_Order1" localSheetId="27" hidden="1">255</definedName>
    <definedName name="_Order1" localSheetId="18" hidden="1">255</definedName>
    <definedName name="_Order1" localSheetId="6" hidden="1">255</definedName>
    <definedName name="_Order1" localSheetId="10" hidden="1">255</definedName>
    <definedName name="_Order1" localSheetId="15" hidden="1">255</definedName>
    <definedName name="_Order1" localSheetId="2" hidden="1">255</definedName>
    <definedName name="_Order1" localSheetId="8" hidden="1">255</definedName>
    <definedName name="_Order1" localSheetId="19" hidden="1">255</definedName>
    <definedName name="_Order1" localSheetId="7" hidden="1">255</definedName>
    <definedName name="_Order1" localSheetId="21" hidden="1">255</definedName>
    <definedName name="_Order1" localSheetId="11" hidden="1">255</definedName>
    <definedName name="_Order1" localSheetId="5" hidden="1">255</definedName>
    <definedName name="_Order1" localSheetId="17" hidden="1">255</definedName>
    <definedName name="_Order1" localSheetId="4" hidden="1">255</definedName>
    <definedName name="_Parse_In" localSheetId="0" hidden="1">'C_1'!$A$2:$I$14</definedName>
    <definedName name="_S" localSheetId="26">'MARKUPS'!#REF!</definedName>
    <definedName name="_S" localSheetId="25">'MARKUPS'!#REF!</definedName>
    <definedName name="_S" localSheetId="24">'[1]Markups'!#REF!</definedName>
    <definedName name="_S" localSheetId="14">'[1]Markups'!#REF!</definedName>
    <definedName name="_S" localSheetId="20">'MARKUPS'!#REF!</definedName>
    <definedName name="_S" localSheetId="9">'MARKUPS'!#REF!</definedName>
    <definedName name="_S" localSheetId="22">'MARKUPS'!#REF!</definedName>
    <definedName name="_S" localSheetId="12">'MARKUPS'!#REF!</definedName>
    <definedName name="_S" localSheetId="18">'MARKUPS'!#REF!</definedName>
    <definedName name="_S" localSheetId="6">'MARKUPS'!#REF!</definedName>
    <definedName name="_S" localSheetId="23">'[1]Markups'!#REF!</definedName>
    <definedName name="_S" localSheetId="13">'[1]Markups'!#REF!</definedName>
    <definedName name="_S" localSheetId="19">'MARKUPS'!#REF!</definedName>
    <definedName name="_S" localSheetId="7">'MARKUPS'!#REF!</definedName>
    <definedName name="_S" localSheetId="21">'MARKUPS'!#REF!</definedName>
    <definedName name="_S" localSheetId="11">'MARKUPS'!#REF!</definedName>
    <definedName name="_S" localSheetId="17">'MARKUPS'!#REF!</definedName>
    <definedName name="_S" localSheetId="4">'MARKUPS'!#REF!</definedName>
    <definedName name="_S">'MARKUPS'!#REF!</definedName>
    <definedName name="_Z" localSheetId="26">'[1]Markups'!#REF!</definedName>
    <definedName name="_Z" localSheetId="25">'[1]Markups'!#REF!</definedName>
    <definedName name="_Z" localSheetId="20">'[1]Markups'!#REF!</definedName>
    <definedName name="_Z" localSheetId="9">'[1]Markups'!#REF!</definedName>
    <definedName name="_Z" localSheetId="22">'[1]Markups'!#REF!</definedName>
    <definedName name="_Z" localSheetId="12">'[1]Markups'!#REF!</definedName>
    <definedName name="_Z" localSheetId="18">'[1]Markups'!#REF!</definedName>
    <definedName name="_Z" localSheetId="6">'[1]Markups'!#REF!</definedName>
    <definedName name="_Z" localSheetId="19">'[1]Markups'!#REF!</definedName>
    <definedName name="_Z" localSheetId="7">'[1]Markups'!#REF!</definedName>
    <definedName name="_Z" localSheetId="21">'[1]Markups'!#REF!</definedName>
    <definedName name="_Z" localSheetId="11">'[1]Markups'!#REF!</definedName>
    <definedName name="_Z" localSheetId="17">'[1]Markups'!#REF!</definedName>
    <definedName name="_Z" localSheetId="4">'[1]Markups'!#REF!</definedName>
    <definedName name="_Z">'[1]Markups'!#REF!</definedName>
    <definedName name="A" localSheetId="26">'[1]1'!#REF!</definedName>
    <definedName name="A" localSheetId="25">'[1]1'!#REF!</definedName>
    <definedName name="A" localSheetId="24">'Elect. Backup 1ST FLOOR'!#REF!</definedName>
    <definedName name="A" localSheetId="14">'Elect. Backup CELLAR'!#REF!</definedName>
    <definedName name="A" localSheetId="20">'[1]1'!#REF!</definedName>
    <definedName name="A" localSheetId="9">'[1]1'!#REF!</definedName>
    <definedName name="A" localSheetId="22">'[1]1'!#REF!</definedName>
    <definedName name="A" localSheetId="12">'[1]1'!#REF!</definedName>
    <definedName name="A" localSheetId="18">'[1]1'!#REF!</definedName>
    <definedName name="A" localSheetId="6">'[1]1'!#REF!</definedName>
    <definedName name="A" localSheetId="23">'Summary Elect. 1ST FLOOR'!#REF!</definedName>
    <definedName name="A" localSheetId="13">'Summary Elect. CELLAR'!#REF!</definedName>
    <definedName name="A" localSheetId="19">'[1]1'!#REF!</definedName>
    <definedName name="A" localSheetId="7">'[1]1'!#REF!</definedName>
    <definedName name="A" localSheetId="21">'[1]1'!#REF!</definedName>
    <definedName name="A" localSheetId="11">'[1]1'!#REF!</definedName>
    <definedName name="A" localSheetId="17">'[1]1'!#REF!</definedName>
    <definedName name="A" localSheetId="4">'[1]1'!#REF!</definedName>
    <definedName name="A">'[1]1'!#REF!</definedName>
    <definedName name="AC" localSheetId="26">'[1]Markups'!#REF!</definedName>
    <definedName name="AC" localSheetId="25">'[1]Markups'!#REF!</definedName>
    <definedName name="AC" localSheetId="20">'[1]Markups'!#REF!</definedName>
    <definedName name="AC" localSheetId="9">'[1]Markups'!#REF!</definedName>
    <definedName name="AC" localSheetId="22">'[1]Markups'!#REF!</definedName>
    <definedName name="AC" localSheetId="12">'[1]Markups'!#REF!</definedName>
    <definedName name="AC" localSheetId="18">'[1]Markups'!#REF!</definedName>
    <definedName name="AC" localSheetId="6">'[1]Markups'!#REF!</definedName>
    <definedName name="AC" localSheetId="19">'[1]Markups'!#REF!</definedName>
    <definedName name="AC" localSheetId="7">'[1]Markups'!#REF!</definedName>
    <definedName name="AC" localSheetId="21">'[1]Markups'!#REF!</definedName>
    <definedName name="AC" localSheetId="11">'[1]Markups'!#REF!</definedName>
    <definedName name="AC" localSheetId="17">'[1]Markups'!#REF!</definedName>
    <definedName name="AC" localSheetId="4">'[1]Markups'!#REF!</definedName>
    <definedName name="AC">'[1]Markups'!#REF!</definedName>
    <definedName name="AS" localSheetId="26">'[1]Markups'!#REF!</definedName>
    <definedName name="AS" localSheetId="25">'[1]Markups'!#REF!</definedName>
    <definedName name="AS" localSheetId="20">'[1]Markups'!#REF!</definedName>
    <definedName name="AS" localSheetId="9">'[1]Markups'!#REF!</definedName>
    <definedName name="AS" localSheetId="22">'[1]Markups'!#REF!</definedName>
    <definedName name="AS" localSheetId="12">'[1]Markups'!#REF!</definedName>
    <definedName name="AS" localSheetId="18">'[1]Markups'!#REF!</definedName>
    <definedName name="AS" localSheetId="6">'[1]Markups'!#REF!</definedName>
    <definedName name="AS" localSheetId="19">'[1]Markups'!#REF!</definedName>
    <definedName name="AS" localSheetId="7">'[1]Markups'!#REF!</definedName>
    <definedName name="AS" localSheetId="21">'[1]Markups'!#REF!</definedName>
    <definedName name="AS" localSheetId="11">'[1]Markups'!#REF!</definedName>
    <definedName name="AS" localSheetId="17">'[1]Markups'!#REF!</definedName>
    <definedName name="AS" localSheetId="4">'[1]Markups'!#REF!</definedName>
    <definedName name="AS">'[1]Markups'!#REF!</definedName>
    <definedName name="_xlnm.Print_Area" localSheetId="26">'ALTERNATE '!$A$1:$K$59</definedName>
    <definedName name="_xlnm.Print_Area" localSheetId="0">'C_1'!$A$1:$I$63</definedName>
    <definedName name="_xlnm.Print_Area" localSheetId="25">'Copy Backup '!$A$1:$K$259</definedName>
    <definedName name="_xlnm.Print_Area" localSheetId="24">'Elect. Backup 1ST FLOOR'!$A$1:$J$85</definedName>
    <definedName name="_xlnm.Print_Area" localSheetId="14">'Elect. Backup CELLAR'!$A$1:$J$97</definedName>
    <definedName name="_xlnm.Print_Area" localSheetId="20">'F.P. Backup 1ST FLOOR'!$A$1:$J$55</definedName>
    <definedName name="_xlnm.Print_Area" localSheetId="9">'F.P. Backup CELLAR'!$A$1:$J$71</definedName>
    <definedName name="_xlnm.Print_Area" localSheetId="16">'G.C. Backup 1ST FLOOR'!$A$1:$K$153</definedName>
    <definedName name="_xlnm.Print_Area" localSheetId="3">'G.C. Backup CELLAR'!$A$1:$K$167</definedName>
    <definedName name="_xlnm.Print_Area" localSheetId="22">'HVAC Backup 1ST FLOOR'!$A$1:$J$141</definedName>
    <definedName name="_xlnm.Print_Area" localSheetId="12">'HVAC Backup CELLAR'!$A$1:$J$135</definedName>
    <definedName name="_xlnm.Print_Area" localSheetId="27">'MARKUPS'!$A$1:$D$19</definedName>
    <definedName name="_xlnm.Print_Area" localSheetId="1">'NOTES'!$A$1:$I$57</definedName>
    <definedName name="_xlnm.Print_Area" localSheetId="18">'Plum. Backup 1ST FLOOR'!$A$1:$J$74</definedName>
    <definedName name="_xlnm.Print_Area" localSheetId="6">'Plum. Backup CELLAR'!$A$1:$J$109</definedName>
    <definedName name="_xlnm.Print_Area" localSheetId="10">'Summary '!$A$1:$F$39</definedName>
    <definedName name="_xlnm.Print_Area" localSheetId="15">'Summary 1ST FLOOR'!$A$1:$G$52</definedName>
    <definedName name="_xlnm.Print_Area" localSheetId="2">'Summary CELLAR '!$A$1:$G$53</definedName>
    <definedName name="_xlnm.Print_Area" localSheetId="8">'Summary F'!$A$1:$F$39</definedName>
    <definedName name="_xlnm.Print_Area" localSheetId="19">'Summary F.P. 1ST FLOOR'!$A$1:$G$41</definedName>
    <definedName name="_xlnm.Print_Area" localSheetId="7">'Summary F.P. CELLAR'!$A$1:$G$41</definedName>
    <definedName name="_xlnm.Print_Area" localSheetId="21">'Summary H.V.A.C. 1ST FLOOR'!$A$1:$G$41</definedName>
    <definedName name="_xlnm.Print_Area" localSheetId="11">'Summary H.V.A.C. CELLAR'!$A$1:$G$41</definedName>
    <definedName name="_xlnm.Print_Area" localSheetId="5">'Summary P'!$A$1:$F$39</definedName>
    <definedName name="_xlnm.Print_Area" localSheetId="17">'Summary PLUM 1ST FLOOR'!$A$1:$G$41</definedName>
    <definedName name="_xlnm.Print_Area" localSheetId="4">'Summary PLUM CELLAR'!$A$1:$I$41</definedName>
    <definedName name="_xlnm.Print_Titles" localSheetId="26">'ALTERNATE '!$1:$11</definedName>
    <definedName name="_xlnm.Print_Titles" localSheetId="25">'Copy Backup '!$1:$11</definedName>
    <definedName name="_xlnm.Print_Titles" localSheetId="24">'Elect. Backup 1ST FLOOR'!$1:$12</definedName>
    <definedName name="_xlnm.Print_Titles" localSheetId="14">'Elect. Backup CELLAR'!$1:$12</definedName>
    <definedName name="_xlnm.Print_Titles" localSheetId="20">'F.P. Backup 1ST FLOOR'!$1:$11</definedName>
    <definedName name="_xlnm.Print_Titles" localSheetId="9">'F.P. Backup CELLAR'!$1:$11</definedName>
    <definedName name="_xlnm.Print_Titles" localSheetId="16">'G.C. Backup 1ST FLOOR'!$1:$11</definedName>
    <definedName name="_xlnm.Print_Titles" localSheetId="3">'G.C. Backup CELLAR'!$1:$11</definedName>
    <definedName name="_xlnm.Print_Titles" localSheetId="22">'HVAC Backup 1ST FLOOR'!$1:$11</definedName>
    <definedName name="_xlnm.Print_Titles" localSheetId="12">'HVAC Backup CELLAR'!$1:$11</definedName>
    <definedName name="_xlnm.Print_Titles" localSheetId="18">'Plum. Backup 1ST FLOOR'!$1:$11</definedName>
    <definedName name="_xlnm.Print_Titles" localSheetId="6">'Plum. Backup CELLAR'!$1:$11</definedName>
    <definedName name="_xlnm.Print_Titles" localSheetId="23">'Summary Elect. 1ST FLOOR'!$1:$13</definedName>
    <definedName name="_xlnm.Print_Titles" localSheetId="13">'Summary Elect. CELLAR'!$1:$13</definedName>
    <definedName name="Print_Titles_MI" localSheetId="24">'Elect. Backup 1ST FLOOR'!$1:$12</definedName>
    <definedName name="Print_Titles_MI" localSheetId="14">'Elect. Backup CELLAR'!$1:$12</definedName>
    <definedName name="Print_Titles_MI" localSheetId="23">'Summary Elect. 1ST FLOOR'!$1:$13</definedName>
    <definedName name="Print_Titles_MI" localSheetId="13">'Summary Elect. CELLAR'!$1:$13</definedName>
  </definedNames>
  <calcPr fullCalcOnLoad="1"/>
</workbook>
</file>

<file path=xl/sharedStrings.xml><?xml version="1.0" encoding="utf-8"?>
<sst xmlns="http://schemas.openxmlformats.org/spreadsheetml/2006/main" count="1713" uniqueCount="503">
  <si>
    <t>SUBJECT:</t>
  </si>
  <si>
    <t>EST. NO:</t>
  </si>
  <si>
    <t>PROJECT:</t>
  </si>
  <si>
    <t>EST. BY:</t>
  </si>
  <si>
    <t>LOCATION:</t>
  </si>
  <si>
    <t>CHKD. BY:</t>
  </si>
  <si>
    <t>TYPE EST.:</t>
  </si>
  <si>
    <t>DATE:</t>
  </si>
  <si>
    <t>CLIENT:</t>
  </si>
  <si>
    <t>REV. DATE:</t>
  </si>
  <si>
    <t>SUBTOTAL</t>
  </si>
  <si>
    <t>1.</t>
  </si>
  <si>
    <t>2.</t>
  </si>
  <si>
    <t>THE FOLLOWING ITEMS ARE NOT INCLUDED:</t>
  </si>
  <si>
    <t>a)</t>
  </si>
  <si>
    <t>PROFESSIONAL FEES</t>
  </si>
  <si>
    <t>b)</t>
  </si>
  <si>
    <t>FURNITURE, FURNISHINGS AND MOVABLE EQUIPMENT</t>
  </si>
  <si>
    <t>c)</t>
  </si>
  <si>
    <t>HAZARDOUS MATERIAL ABATEMENT</t>
  </si>
  <si>
    <t>d)</t>
  </si>
  <si>
    <t>CONSTRUCTION CONTINGENCY COSTS</t>
  </si>
  <si>
    <t>3.</t>
  </si>
  <si>
    <t>C O N S T R U C T I O N    S E R V I C E S    I N C.</t>
  </si>
  <si>
    <t>ITEM</t>
  </si>
  <si>
    <t>DESCRIPTION</t>
  </si>
  <si>
    <t>AMOUNT</t>
  </si>
  <si>
    <t>TOTAL</t>
  </si>
  <si>
    <t>TOTAL COST</t>
  </si>
  <si>
    <t>C O N S T R U C T I O N    S E R V I C E S   I N C.</t>
  </si>
  <si>
    <t>UNIT</t>
  </si>
  <si>
    <t>QUANTITY</t>
  </si>
  <si>
    <t>PRICE</t>
  </si>
  <si>
    <t>MARKUPS</t>
  </si>
  <si>
    <t>GENERAL CONDITIONS</t>
  </si>
  <si>
    <t>ESCALATION</t>
  </si>
  <si>
    <t xml:space="preserve"> </t>
  </si>
  <si>
    <t>GENERAL NOTES &amp; QUALIFICATIONS</t>
  </si>
  <si>
    <t>G.C. OH &amp; P</t>
  </si>
  <si>
    <t xml:space="preserve">SUBJECT:  </t>
  </si>
  <si>
    <t xml:space="preserve">PROJECT:     </t>
  </si>
  <si>
    <t>__M.M.__</t>
  </si>
  <si>
    <t xml:space="preserve">LOCATION:   </t>
  </si>
  <si>
    <t xml:space="preserve">TYPE EST.: </t>
  </si>
  <si>
    <t xml:space="preserve">CLIENT:      </t>
  </si>
  <si>
    <t>ITEM #</t>
  </si>
  <si>
    <t>MATERIAL COST</t>
  </si>
  <si>
    <t>LABOR COST</t>
  </si>
  <si>
    <t>DIRECT COST</t>
  </si>
  <si>
    <t>MATERIAL</t>
  </si>
  <si>
    <t>LABOR</t>
  </si>
  <si>
    <t>HOUR</t>
  </si>
  <si>
    <t>COST</t>
  </si>
  <si>
    <t>CONTRACTOR'S OH &amp; P</t>
  </si>
  <si>
    <t>ELECTRICAL LABOR COST</t>
  </si>
  <si>
    <t xml:space="preserve">   N A S C O</t>
  </si>
  <si>
    <t xml:space="preserve">      N A S C O </t>
  </si>
  <si>
    <t>THIS ESTIMATE IS BASED ON THE FOLLOWING;</t>
  </si>
  <si>
    <t>DRAWING #</t>
  </si>
  <si>
    <t>DATE</t>
  </si>
  <si>
    <t>PLUMBING</t>
  </si>
  <si>
    <t>H.V.A.C.</t>
  </si>
  <si>
    <t>BH</t>
  </si>
  <si>
    <t>GSF:</t>
  </si>
  <si>
    <t>$/GSF</t>
  </si>
  <si>
    <t>L &amp; M</t>
  </si>
  <si>
    <t>SUMMARY - PLUMBING</t>
  </si>
  <si>
    <t>SUMMARY - FIRE PROTECTION</t>
  </si>
  <si>
    <t>SUMMARY - HVAC</t>
  </si>
  <si>
    <t>4-0069</t>
  </si>
  <si>
    <t>$/SF</t>
  </si>
  <si>
    <t xml:space="preserve">TOTAL </t>
  </si>
  <si>
    <t xml:space="preserve">MATERIAL </t>
  </si>
  <si>
    <t>DESIGN &amp; CONSTRUCTION CONTINGENCY</t>
  </si>
  <si>
    <t>SOFT COST</t>
  </si>
  <si>
    <t>T-001</t>
  </si>
  <si>
    <t>D-100 &amp; D-101</t>
  </si>
  <si>
    <t>A-100 &amp; A-101</t>
  </si>
  <si>
    <t>A-120 THRU A-121</t>
  </si>
  <si>
    <t>A-201</t>
  </si>
  <si>
    <t>A-301 &amp; A-302</t>
  </si>
  <si>
    <t>A-401 THRU A-403</t>
  </si>
  <si>
    <t>A-501 &amp; A-502</t>
  </si>
  <si>
    <t>03-11-14</t>
  </si>
  <si>
    <t>E-010</t>
  </si>
  <si>
    <t>E-100 &amp; E-101</t>
  </si>
  <si>
    <t>E-120</t>
  </si>
  <si>
    <t>FA-010</t>
  </si>
  <si>
    <t>FA-100</t>
  </si>
  <si>
    <t>P-001</t>
  </si>
  <si>
    <t>P-099</t>
  </si>
  <si>
    <t>P-100 &amp; P-101</t>
  </si>
  <si>
    <t>P-300</t>
  </si>
  <si>
    <t>SPSD-001</t>
  </si>
  <si>
    <t>SPSD-100</t>
  </si>
  <si>
    <t>SPSD-300</t>
  </si>
  <si>
    <t>M-100</t>
  </si>
  <si>
    <t>M-200</t>
  </si>
  <si>
    <t>FS-01 - FS-04</t>
  </si>
  <si>
    <t>01-17-14</t>
  </si>
  <si>
    <t>12-12-13</t>
  </si>
  <si>
    <t>MEP-04</t>
  </si>
  <si>
    <t>MEP-03</t>
  </si>
  <si>
    <t>03-05-14</t>
  </si>
  <si>
    <t>02-28-14</t>
  </si>
  <si>
    <t>PHASING</t>
  </si>
  <si>
    <t>2.00</t>
  </si>
  <si>
    <t xml:space="preserve">DEMOLITION </t>
  </si>
  <si>
    <t>a.</t>
  </si>
  <si>
    <t xml:space="preserve">Remove Doors </t>
  </si>
  <si>
    <t>-</t>
  </si>
  <si>
    <t xml:space="preserve">Singles </t>
  </si>
  <si>
    <t>EA</t>
  </si>
  <si>
    <t>b.</t>
  </si>
  <si>
    <t xml:space="preserve">Remove CMU Partitions </t>
  </si>
  <si>
    <t>SF</t>
  </si>
  <si>
    <t>c.</t>
  </si>
  <si>
    <t>d.</t>
  </si>
  <si>
    <t>e.</t>
  </si>
  <si>
    <t>f.</t>
  </si>
  <si>
    <t>g.</t>
  </si>
  <si>
    <t>h.</t>
  </si>
  <si>
    <t>i.</t>
  </si>
  <si>
    <t>LS</t>
  </si>
  <si>
    <t>j.</t>
  </si>
  <si>
    <t xml:space="preserve">Temporary Partitions - ALLOW </t>
  </si>
  <si>
    <t>k.</t>
  </si>
  <si>
    <t>Cellar Demolition</t>
  </si>
  <si>
    <t>Remove Doors</t>
  </si>
  <si>
    <t xml:space="preserve">Remove Partitions (Gypboard) </t>
  </si>
  <si>
    <t xml:space="preserve">Remove Toilet Partitions </t>
  </si>
  <si>
    <t xml:space="preserve">Remove Floor Finish </t>
  </si>
  <si>
    <t xml:space="preserve">Remove Floor Slab </t>
  </si>
  <si>
    <t xml:space="preserve">Remove Existing Windows 3' X 5' </t>
  </si>
  <si>
    <t xml:space="preserve">Doubles </t>
  </si>
  <si>
    <t xml:space="preserve">Pairs </t>
  </si>
  <si>
    <t xml:space="preserve">Remove Knee Wall (Gypboard) </t>
  </si>
  <si>
    <t xml:space="preserve">Remove Stair Railing @ Knee Wall </t>
  </si>
  <si>
    <t>LF</t>
  </si>
  <si>
    <t xml:space="preserve">Remove Interior &amp; Exterior Storefront System </t>
  </si>
  <si>
    <t xml:space="preserve">Remove Slat Wall Finish To Expose Original Tile </t>
  </si>
  <si>
    <t xml:space="preserve">Remove Ceiling Including Light Fixtures </t>
  </si>
  <si>
    <t xml:space="preserve">Remove Single Terrazzo Stair &amp; Tread Including Railing </t>
  </si>
  <si>
    <t>MHRS</t>
  </si>
  <si>
    <t xml:space="preserve">Misc. Temporary Protection - ALLOW </t>
  </si>
  <si>
    <t xml:space="preserve">SUBTOTAL DEMOLITION </t>
  </si>
  <si>
    <t>3.00</t>
  </si>
  <si>
    <t xml:space="preserve">CONCRETE </t>
  </si>
  <si>
    <t xml:space="preserve">Scar Patch Floor @ Removed CMU Partitions </t>
  </si>
  <si>
    <t xml:space="preserve">Concrete Slab On Grade In Cellar </t>
  </si>
  <si>
    <t>SUBTOTAL CONCRETE</t>
  </si>
  <si>
    <t>4.00</t>
  </si>
  <si>
    <t xml:space="preserve">MASONRY </t>
  </si>
  <si>
    <t xml:space="preserve">6" CMU Partitions </t>
  </si>
  <si>
    <t>6" CMU Chase Partitions</t>
  </si>
  <si>
    <t xml:space="preserve">CMU Door Infill </t>
  </si>
  <si>
    <t xml:space="preserve">SUBTOTAL MASONRY </t>
  </si>
  <si>
    <t>5.00</t>
  </si>
  <si>
    <t xml:space="preserve">METALS </t>
  </si>
  <si>
    <t>ADA Ramp Assume Metal Framed, Metal Concrete Filled Deck</t>
  </si>
  <si>
    <t>Misc. Metals - ALLOW GSF Of Renovated Space</t>
  </si>
  <si>
    <t xml:space="preserve">GSF </t>
  </si>
  <si>
    <t xml:space="preserve">Floor Mounted Stair Rail @ Existing Stair &amp; ADA Ramp </t>
  </si>
  <si>
    <t>Wall Mounted Metal Hand Rail @ ADA Ramp &amp; Existing Stair</t>
  </si>
  <si>
    <t>New Single Stair Tread (Assume Metal Pan W/ Concrete Tread)</t>
  </si>
  <si>
    <t xml:space="preserve">RFT </t>
  </si>
  <si>
    <t>SUBTOTAL METALS</t>
  </si>
  <si>
    <t>6.00</t>
  </si>
  <si>
    <t>WOODS &amp; PLASTICS</t>
  </si>
  <si>
    <t xml:space="preserve">Reception Desk W/ Corian Top &amp; Acid Etched Mirror Glass Cladding - ALLOW </t>
  </si>
  <si>
    <t xml:space="preserve">Reception Credenza Behind Reception Desk - ALLOW </t>
  </si>
  <si>
    <t xml:space="preserve">Built In Wood Bench In Lobby  W/ Tile </t>
  </si>
  <si>
    <t xml:space="preserve">Misc. Rough Blocking - ALLOW </t>
  </si>
  <si>
    <t>SUBTOTAL WOODS &amp; PLASTICS</t>
  </si>
  <si>
    <t>7.00</t>
  </si>
  <si>
    <t xml:space="preserve">THERMAL &amp; MOISTURE PROTECTION </t>
  </si>
  <si>
    <t xml:space="preserve">Misc. Caulking &amp; Sealants - ALLOW </t>
  </si>
  <si>
    <t>GSF</t>
  </si>
  <si>
    <t xml:space="preserve">Fire Stopping @ New Partitions </t>
  </si>
  <si>
    <t>SUBTOTAL THERMAL &amp; MOISTURE PROTECTION</t>
  </si>
  <si>
    <t>8.00</t>
  </si>
  <si>
    <t>DOORS &amp; WINDOWS</t>
  </si>
  <si>
    <t xml:space="preserve">Pair </t>
  </si>
  <si>
    <t>Entrance Canopy @ Sliding Door - ALLOW 11' X 5'</t>
  </si>
  <si>
    <t>Pair</t>
  </si>
  <si>
    <t xml:space="preserve">Flush HM Door In HM Frame Including Hardware </t>
  </si>
  <si>
    <t>3'-0" X 7'-0"</t>
  </si>
  <si>
    <t>3'-8" X 7'-0"</t>
  </si>
  <si>
    <t>LVS</t>
  </si>
  <si>
    <t>SUBTOTAL DOORS &amp; WINDOWS</t>
  </si>
  <si>
    <t>9.00</t>
  </si>
  <si>
    <t>FINISHES</t>
  </si>
  <si>
    <t>Floors</t>
  </si>
  <si>
    <t xml:space="preserve">Strip / Clean &amp; Polish Existing Terrazzo Flooring </t>
  </si>
  <si>
    <t xml:space="preserve">Allow 5% Terrazzo Tile Replacement </t>
  </si>
  <si>
    <t>Forbo Marmoleum Over Existing Terrazzo Flooring In East Lobby</t>
  </si>
  <si>
    <t xml:space="preserve">Epoxy Flooring Including Base </t>
  </si>
  <si>
    <t xml:space="preserve">Quarry Tile </t>
  </si>
  <si>
    <t xml:space="preserve">Walls </t>
  </si>
  <si>
    <t>Base</t>
  </si>
  <si>
    <t xml:space="preserve">Paint Existing Wood Wall Base </t>
  </si>
  <si>
    <t xml:space="preserve">New Painted Wood Base </t>
  </si>
  <si>
    <t xml:space="preserve">Stainless Steel </t>
  </si>
  <si>
    <t xml:space="preserve">Furr Out Wall In Classroom W/ Gypboard </t>
  </si>
  <si>
    <t xml:space="preserve">Stainless Steel Wall Panels In Kitchen </t>
  </si>
  <si>
    <t xml:space="preserve">Paint Walls </t>
  </si>
  <si>
    <t>Ceilings</t>
  </si>
  <si>
    <t>Strip / Clean &amp; Polish Existing Wall Tile</t>
  </si>
  <si>
    <t xml:space="preserve">Allow 5% Wall Tile Replacement </t>
  </si>
  <si>
    <t xml:space="preserve">New Glass Tile </t>
  </si>
  <si>
    <t xml:space="preserve">ACT @ Kitchen </t>
  </si>
  <si>
    <t>ACT</t>
  </si>
  <si>
    <t xml:space="preserve">Gypboard Ceiling </t>
  </si>
  <si>
    <t xml:space="preserve">Gypboard Fascia </t>
  </si>
  <si>
    <t xml:space="preserve">Paint New Gypboard Ceiling, Existing Gypboard Ceiling, &amp; Gypboard Fascia </t>
  </si>
  <si>
    <t xml:space="preserve">Misc. Finishes </t>
  </si>
  <si>
    <t xml:space="preserve">Paint New &amp; Existing Doors </t>
  </si>
  <si>
    <t xml:space="preserve">LVS </t>
  </si>
  <si>
    <t xml:space="preserve">Misc. Local Restoration - ALLOW </t>
  </si>
  <si>
    <t xml:space="preserve">SUBTOTAL FINISHES </t>
  </si>
  <si>
    <t>11.00</t>
  </si>
  <si>
    <t xml:space="preserve">EQUIPMENT </t>
  </si>
  <si>
    <t xml:space="preserve">2 Section Freezer  - ALLOW </t>
  </si>
  <si>
    <t>Walk In Refrigerator - ALLOW</t>
  </si>
  <si>
    <t>SUBTOTAL EQUIPMENT</t>
  </si>
  <si>
    <t>Plumbing Demolition</t>
  </si>
  <si>
    <t>Sanitary Waste and Vent Below Slab</t>
  </si>
  <si>
    <t>4" Sv Wt Cast Iron Pipe</t>
  </si>
  <si>
    <t>3" Sv Wt Cast Iron Pipe</t>
  </si>
  <si>
    <t>2" Sv Wt Cast Iron Pipe</t>
  </si>
  <si>
    <t>Sv Wt Cast Iron Fittings</t>
  </si>
  <si>
    <t>House Trap</t>
  </si>
  <si>
    <t>Cleanout Deckplates</t>
  </si>
  <si>
    <t>Floor Drains</t>
  </si>
  <si>
    <t>Floor Sinks</t>
  </si>
  <si>
    <t>Excavation, Bedding, and Backfill</t>
  </si>
  <si>
    <t>Gaskets, Lubricants, Etc.</t>
  </si>
  <si>
    <t>Sanitary Waste and Vent Piping Above Slab</t>
  </si>
  <si>
    <t>4" No Hub Cast Iron Pipe</t>
  </si>
  <si>
    <t>2" No Hub Cast Iron Pipe</t>
  </si>
  <si>
    <t>1 1/2" No Hub Cast Iron Pipe</t>
  </si>
  <si>
    <t>1 1/2" DWV Copper Tubing</t>
  </si>
  <si>
    <t>1/2" L Copper Tubing</t>
  </si>
  <si>
    <t>No Hub Cast Iron  Fittings</t>
  </si>
  <si>
    <t>Wrought Copper Fittings</t>
  </si>
  <si>
    <t>Hangers</t>
  </si>
  <si>
    <t>Floor Sleeves</t>
  </si>
  <si>
    <t>No Hub Couplings, Etc.</t>
  </si>
  <si>
    <t>Domestic Water Piping</t>
  </si>
  <si>
    <t>2 1/2" L Copper Tubing</t>
  </si>
  <si>
    <t>2" L Copper Tubing</t>
  </si>
  <si>
    <t>1 1/2" L Copper Tubing</t>
  </si>
  <si>
    <t>125# Cast Iron Gate Valves</t>
  </si>
  <si>
    <t>150# Bronze Ball Valves</t>
  </si>
  <si>
    <t>150# Bronze Drain Valves</t>
  </si>
  <si>
    <t>Interior Hosebibb</t>
  </si>
  <si>
    <t>150# Bronze Check Valves</t>
  </si>
  <si>
    <t>Thermometer</t>
  </si>
  <si>
    <t>Fiberglass Pipe Insulation</t>
  </si>
  <si>
    <t>Solder, Flux, Gas, Etc.</t>
  </si>
  <si>
    <t>Natural Gas Piping</t>
  </si>
  <si>
    <t>3" Blk Stl Pipe Sch 40 PE</t>
  </si>
  <si>
    <t>2" Blk Stl Pipe Sch 40 T&amp;C</t>
  </si>
  <si>
    <t>1 1/4" Blk Stl Pipe Sch 40 T&amp;C</t>
  </si>
  <si>
    <t>1" Blk Stl Pipe Sch 40 T&amp;C</t>
  </si>
  <si>
    <t>150# Buttweld Fittings</t>
  </si>
  <si>
    <t>150# Blk Maleable Fittings</t>
  </si>
  <si>
    <t>150# Bronze Lubricated Plug Cocks</t>
  </si>
  <si>
    <t>Lubricants, Etc.</t>
  </si>
  <si>
    <t>Plumbing Fixtures and Equipment</t>
  </si>
  <si>
    <t>Dishwasher</t>
  </si>
  <si>
    <t>INSTALL</t>
  </si>
  <si>
    <t>3 Compartment Sink</t>
  </si>
  <si>
    <t>2 Compartment Sink</t>
  </si>
  <si>
    <t>Hand Wash Sink</t>
  </si>
  <si>
    <t>WH 1 Gas Fired Water Heater 130 Gallon, 349 GPH, 300 MBH</t>
  </si>
  <si>
    <t>Domestic Hot Water Recirculation Pump</t>
  </si>
  <si>
    <t>Domestic Hot Water Expansion Tank</t>
  </si>
  <si>
    <t>Domestic Hot Water Antiscald Valve</t>
  </si>
  <si>
    <t>Miscellaneous</t>
  </si>
  <si>
    <t>Flushing and Sanitization</t>
  </si>
  <si>
    <t>Coordination Drawings, Submittals, As Buiilts O&amp;M's</t>
  </si>
  <si>
    <t>Valve Tags, Pipe Identification</t>
  </si>
  <si>
    <t>SUBTOTAL DOMESTIC WATER PIPING</t>
  </si>
  <si>
    <t>SUBTOTAL NATURAL GAS PIPING</t>
  </si>
  <si>
    <t>SUBTOTAL PLUMBING FIXTURES &amp; EQUIPMENT</t>
  </si>
  <si>
    <t>SUBTOTAL MISCELLANEOUS</t>
  </si>
  <si>
    <t xml:space="preserve">FIRE PROTECTION </t>
  </si>
  <si>
    <t>Fire Protection Demolition</t>
  </si>
  <si>
    <t>Sprinkler Head Demolition w/ Branch Piping</t>
  </si>
  <si>
    <t>Branch Piping and Sprinkler Heads</t>
  </si>
  <si>
    <t>165 Degree Dry Pendant Head w/ Branch Piping</t>
  </si>
  <si>
    <t>165 Degree Concealed Sprinkler Head w/ Branch Piping</t>
  </si>
  <si>
    <t>Hydraulic Calculations, Coordination Drawings</t>
  </si>
  <si>
    <t>Drain, Fill, and Vent</t>
  </si>
  <si>
    <t>SUBTOTAL FIRE PROTECTION DEMOLITION</t>
  </si>
  <si>
    <t>SUBTOTAL BRANCH PIPING &amp; SPRINKLER HEADS</t>
  </si>
  <si>
    <t>HVAC Demolition</t>
  </si>
  <si>
    <t>HVAC Demo</t>
  </si>
  <si>
    <t>Sheetmetal</t>
  </si>
  <si>
    <t>Galvanized Ductwork</t>
  </si>
  <si>
    <t>LBS</t>
  </si>
  <si>
    <t>Black Iron Ductwork</t>
  </si>
  <si>
    <t>Sheetmetal Accessories</t>
  </si>
  <si>
    <t>2 Slot x 4 Foot Diffusers</t>
  </si>
  <si>
    <t>Exhaust Air Grilles</t>
  </si>
  <si>
    <t>Wire Mesh Screens</t>
  </si>
  <si>
    <t>Canvas Flexible Connections</t>
  </si>
  <si>
    <t>Fire Smoke Dampers</t>
  </si>
  <si>
    <t>Motorized Dampers</t>
  </si>
  <si>
    <t>Cable Operated Volume Dampers</t>
  </si>
  <si>
    <t>Volume Dampers</t>
  </si>
  <si>
    <t>Duct Insulation</t>
  </si>
  <si>
    <t>1 1/2" Thk Fiberglass Duct Wrap</t>
  </si>
  <si>
    <t>2 Hour Rated Duct Wrap</t>
  </si>
  <si>
    <t>Aluminum Jacket</t>
  </si>
  <si>
    <t>Heating Hot Water Piping</t>
  </si>
  <si>
    <t>2 1/2" Blk Stl Pipe Sch 40 PE</t>
  </si>
  <si>
    <t>150# Buttlweld Fittings</t>
  </si>
  <si>
    <t>150# Bronze Control Valves</t>
  </si>
  <si>
    <t>150# Bronze Balancing Valves</t>
  </si>
  <si>
    <t>150# Bronze Strainers</t>
  </si>
  <si>
    <t>Thermometers</t>
  </si>
  <si>
    <t>Pressure Gauges</t>
  </si>
  <si>
    <t>Pressure Temperature Plugs</t>
  </si>
  <si>
    <t>Manual Air Vents</t>
  </si>
  <si>
    <t>Connections to Existing</t>
  </si>
  <si>
    <t>Fiberglass Insulation</t>
  </si>
  <si>
    <t>Refrigerant Piping</t>
  </si>
  <si>
    <t>7/8" ACR Tubing</t>
  </si>
  <si>
    <t>5/8" ACR Tubing</t>
  </si>
  <si>
    <t>3/8" ACR Tubing</t>
  </si>
  <si>
    <t>Roof Flashings</t>
  </si>
  <si>
    <t>Purging and Charging</t>
  </si>
  <si>
    <t>Elastomeric Insulation</t>
  </si>
  <si>
    <t>Silver Braze, Gas, Nitrogen, Etc.</t>
  </si>
  <si>
    <t>Air Conditioning Condensate Piping</t>
  </si>
  <si>
    <t>1 1/4" L Copper Tubing</t>
  </si>
  <si>
    <t>1" L Copper Tubing</t>
  </si>
  <si>
    <t>Equipment</t>
  </si>
  <si>
    <t>AH 2 Indoor Heat Pump 9.6 MBH Cooling, 10.9 MBH Heating</t>
  </si>
  <si>
    <t>AH 3,4 Indoor Heat Pumps 7.5 MBH Cooling, 8.5 MBH Heating</t>
  </si>
  <si>
    <t>AH 7 Indoor Heat Pump 28 MBH Cooling, 31.5 MBH Heating</t>
  </si>
  <si>
    <t>AH 8 Indoor Heat Pump 36.2 MBH Cooling, 40.6 MBH Heating</t>
  </si>
  <si>
    <t>ACCU 1 VRV Condensing Unit 4 Ton</t>
  </si>
  <si>
    <t>ACCU 2 VRV Condensing Unit 3 Ton</t>
  </si>
  <si>
    <t>ACCU 3 VRV Condensing Unit 6 Ton</t>
  </si>
  <si>
    <t>KX 1 Roof Fan 4,000 CFM @ 2", 3 HP</t>
  </si>
  <si>
    <t>TF 1 Transfer Air Fan 400 CFM @ .25", 240 Watts</t>
  </si>
  <si>
    <t>MAU 1 Makeup Air Unit 3,500 CFM w/ HW Coil</t>
  </si>
  <si>
    <t>Air Curtain 1,075 CFM, 82 MBH</t>
  </si>
  <si>
    <t>Magnetic Motor Starters</t>
  </si>
  <si>
    <t>Automatic Temperature Controls  ( Assume Standalone)</t>
  </si>
  <si>
    <t>Programmable Heating and Cooling Thermostats</t>
  </si>
  <si>
    <t>Duct Stat</t>
  </si>
  <si>
    <t>Freeze Stat</t>
  </si>
  <si>
    <t>Control Valves</t>
  </si>
  <si>
    <t>Programmable Heating Only Thermostats</t>
  </si>
  <si>
    <t>Wiring Points</t>
  </si>
  <si>
    <t>Rigging, Hoisting, Scaffolding</t>
  </si>
  <si>
    <t>Seismic Restraint, Certification</t>
  </si>
  <si>
    <t>Coordination Drawings, As Builts, Submittals, O&amp;M's</t>
  </si>
  <si>
    <t>Testing and Balancing</t>
  </si>
  <si>
    <t>MH</t>
  </si>
  <si>
    <t>SUBTOTAL SHEETMETAL</t>
  </si>
  <si>
    <t>SUBTOTAL SHEETMETAL ACCESSORIES</t>
  </si>
  <si>
    <t>SUBTOTAL HEATING HOT WATER PIPING</t>
  </si>
  <si>
    <t>SUBTOTAL REFRIGERANT PIPING</t>
  </si>
  <si>
    <t>SUBTOTAL AIR CONDITIONING CONDENSATE PIPING</t>
  </si>
  <si>
    <t xml:space="preserve">ELECTRIC </t>
  </si>
  <si>
    <t xml:space="preserve">Steamer </t>
  </si>
  <si>
    <t>Convection Oven</t>
  </si>
  <si>
    <t xml:space="preserve">6 Burner Range - ALLOW </t>
  </si>
  <si>
    <t>Ventless Dishwasher</t>
  </si>
  <si>
    <t xml:space="preserve">Movable Trays </t>
  </si>
  <si>
    <t xml:space="preserve">Ceiling Mounted Pot Rack </t>
  </si>
  <si>
    <t xml:space="preserve">EA </t>
  </si>
  <si>
    <t>In Sink Sanitizer</t>
  </si>
  <si>
    <t>Work Back Splash Table (36" x 30")</t>
  </si>
  <si>
    <t>Work Back Splash Table (24" x 24")</t>
  </si>
  <si>
    <t xml:space="preserve">Linwood Ceiling System  </t>
  </si>
  <si>
    <t xml:space="preserve">Misc. Masonry Restoration @ New Wall Openings In East Lobby - ALLOW </t>
  </si>
  <si>
    <t>LOC</t>
  </si>
  <si>
    <t>ALL PRICES ARE BASED ON MARCH 2014 NON UNION / NON PREVAILING WAGE CONSTRUCTION COSTS.</t>
  </si>
  <si>
    <t>SUMMARY - ALL TRADES CELLAR</t>
  </si>
  <si>
    <t>GENERAL CONSTRUCTION CELLAR</t>
  </si>
  <si>
    <t>SUMMARY - PLUMBING CELLAR</t>
  </si>
  <si>
    <t>PLUMBING CELLAR</t>
  </si>
  <si>
    <t>SUMMARY - FIRE PROTECTION CELLAR</t>
  </si>
  <si>
    <t>FIRE PROTECTION CELLAR</t>
  </si>
  <si>
    <t>SUMMARY - H.V.A.C. CELLAR</t>
  </si>
  <si>
    <t>HVAC CELLAR</t>
  </si>
  <si>
    <t>SUMMARY - ELECTRIC CELLAR</t>
  </si>
  <si>
    <t>ELECTRICAL CELLAR</t>
  </si>
  <si>
    <t>PAGE</t>
  </si>
  <si>
    <t>ANTICIPATED COST</t>
  </si>
  <si>
    <t>CELLAR FLOOR</t>
  </si>
  <si>
    <t>FIRST FLOOR</t>
  </si>
  <si>
    <t xml:space="preserve">SUMMARY - ALL TRADES FIRST FLOOR </t>
  </si>
  <si>
    <t>GENERAL CONSTRUCTION FIRST FLOOR</t>
  </si>
  <si>
    <t>SUMMARY - PLUMBING 1ST FLOOR</t>
  </si>
  <si>
    <t>PLUMBING 1ST FLOOR</t>
  </si>
  <si>
    <t>SUMMARY - FIRE PROTECTION 1ST FLOOR</t>
  </si>
  <si>
    <t>FIRE PROTECTION 1ST FLOOR</t>
  </si>
  <si>
    <t>SUMMARY - H.V.A.C. 1ST FLOOR</t>
  </si>
  <si>
    <t>HVAC 1ST FLOOR</t>
  </si>
  <si>
    <t>SUMMARY - ELECTRIC 1ST FLOOR</t>
  </si>
  <si>
    <t>ELECTRICAL 1ST FLOOR</t>
  </si>
  <si>
    <t xml:space="preserve">Windows Installed @ Existing Removed Exterior Window Openings </t>
  </si>
  <si>
    <t>Safety Athletic Flooring Furnished &amp; Installed Quote</t>
  </si>
  <si>
    <t>l.</t>
  </si>
  <si>
    <t xml:space="preserve">Grease Trap - ALLOW </t>
  </si>
  <si>
    <t>TOTAL PROJECT ANTICIPATED COST</t>
  </si>
  <si>
    <t>LIGHTING FIXTURES</t>
  </si>
  <si>
    <t>Lighting Fixtures, Conrols, Circuitry</t>
  </si>
  <si>
    <t>Subtotal</t>
  </si>
  <si>
    <t>Branch Circuitry</t>
  </si>
  <si>
    <t xml:space="preserve">3/4"   Emt,   4#12 </t>
  </si>
  <si>
    <t xml:space="preserve">MC Cable </t>
  </si>
  <si>
    <t xml:space="preserve">Duplex Receptacles </t>
  </si>
  <si>
    <t>Junc Boxes, Misc</t>
  </si>
  <si>
    <t>Receptacles GFI</t>
  </si>
  <si>
    <t>Receptacles GFI WP</t>
  </si>
  <si>
    <t>4-Pole Lighting Contactor</t>
  </si>
  <si>
    <t>Hood Wiring</t>
  </si>
  <si>
    <t>EPO</t>
  </si>
  <si>
    <t>Manual Snap Switch Starter, mech conn</t>
  </si>
  <si>
    <t>Power Circuitry</t>
  </si>
  <si>
    <t xml:space="preserve">3/4"   Emt,   4#10 </t>
  </si>
  <si>
    <t xml:space="preserve">1"     Emt,   4#8 </t>
  </si>
  <si>
    <t xml:space="preserve">2"     Emt,   4 3/0 </t>
  </si>
  <si>
    <t xml:space="preserve">3"     Emt,   4 350Mcm </t>
  </si>
  <si>
    <t>600 Amp Tap @ Swbd Bus</t>
  </si>
  <si>
    <t>Panelboard feeders are approximations. Locations of Distribution panelboard and main switchboard not shown</t>
  </si>
  <si>
    <t>Power Equipment</t>
  </si>
  <si>
    <t>225 Amp Panel Board</t>
  </si>
  <si>
    <t>600 Amp Panel Board</t>
  </si>
  <si>
    <t>20/2  Amp Disconnect</t>
  </si>
  <si>
    <t>30  Amp Disconnect</t>
  </si>
  <si>
    <t>60  Amp Disconnect</t>
  </si>
  <si>
    <t>Install Nema 1 Starter FBO</t>
  </si>
  <si>
    <t>Mech Interlock</t>
  </si>
  <si>
    <t>Special Systems</t>
  </si>
  <si>
    <t>Fire Alarm</t>
  </si>
  <si>
    <t xml:space="preserve">3/4" EMT Cdt </t>
  </si>
  <si>
    <t>Teflon Cable</t>
  </si>
  <si>
    <t>Smoke Detector</t>
  </si>
  <si>
    <t>Heat Detector</t>
  </si>
  <si>
    <t>CO Detector</t>
  </si>
  <si>
    <t>Duct Detector</t>
  </si>
  <si>
    <t>Central Equipment (tie into exist)</t>
  </si>
  <si>
    <t>Misc Connections</t>
  </si>
  <si>
    <t>Security System (Empty Conduit)</t>
  </si>
  <si>
    <t>Security Roughin</t>
  </si>
  <si>
    <t>Temp Power and Lighting</t>
  </si>
  <si>
    <t>Misc Demo, Removals</t>
  </si>
  <si>
    <t>Receptacles Quad</t>
  </si>
  <si>
    <t>WP Junc Box, fut canopy ltg</t>
  </si>
  <si>
    <t>50/2  Amp Disconnect</t>
  </si>
  <si>
    <t>Pull Station, reloc exist</t>
  </si>
  <si>
    <t>Audible/Visual</t>
  </si>
  <si>
    <t>Audible/Visual, reloc exist</t>
  </si>
  <si>
    <t>Door Release</t>
  </si>
  <si>
    <t>Telecommunications System</t>
  </si>
  <si>
    <t>Tel/Data Outlet Backbox w/ Stubup</t>
  </si>
  <si>
    <t>03-25-14</t>
  </si>
  <si>
    <t xml:space="preserve">Grid Walk Off Mat </t>
  </si>
  <si>
    <t xml:space="preserve">SUBTOTAL PLUMBING DEMOLITION </t>
  </si>
  <si>
    <t>SUBTOTAL SANITARY WASTE &amp; VENT BELOW SLAB</t>
  </si>
  <si>
    <t>SUBTOTAL SANITARY PIPING ABOVE SLAB</t>
  </si>
  <si>
    <t>AH 1,5 Indoor Heat Pumps 19 MBH Cooling, 21 MBH Heating</t>
  </si>
  <si>
    <t xml:space="preserve">SUBTOTAL HVAC DEMOLITION </t>
  </si>
  <si>
    <t xml:space="preserve">SUBTOTAL DUCT INSULATION </t>
  </si>
  <si>
    <t>SUBTOTAL AUTOMATIC TEMP. CONTROLS</t>
  </si>
  <si>
    <t>Medium Bore Pipe Demolition</t>
  </si>
  <si>
    <t>Small Bore Pipe Demolition</t>
  </si>
  <si>
    <t>Storm Leader Piping</t>
  </si>
  <si>
    <t>1" Thk Fiberglass Pipe Insulation</t>
  </si>
  <si>
    <t>SUBTOTAL STORM LEADER PIPING</t>
  </si>
  <si>
    <t>Relocate Sprinkler Head w/ Piping</t>
  </si>
  <si>
    <t>AH 6 Indoor Heat Pumps 19 MBH Cooling, 21 MBH Heating</t>
  </si>
  <si>
    <t xml:space="preserve">Premium For Fire Rating @ HM Doors </t>
  </si>
  <si>
    <t xml:space="preserve">Paint Existing Doors </t>
  </si>
  <si>
    <t>(  PG  3  )</t>
  </si>
  <si>
    <t>(  PG 18  )</t>
  </si>
  <si>
    <t xml:space="preserve">Lintels @ CMU Door Openings </t>
  </si>
  <si>
    <t xml:space="preserve">FRP Panels </t>
  </si>
  <si>
    <t>Lighting Fixtures, Controls, Circuitry</t>
  </si>
  <si>
    <t xml:space="preserve">Dunnage For New Split System AC Units &amp; Kitchen Exhaust - ALLOW </t>
  </si>
  <si>
    <t xml:space="preserve">Lintel @ Lobby Opening </t>
  </si>
  <si>
    <t xml:space="preserve">Needle Beam Support </t>
  </si>
  <si>
    <t xml:space="preserve">Steel Lintels </t>
  </si>
  <si>
    <t xml:space="preserve">Demo. Masonry </t>
  </si>
  <si>
    <t>W/ Demo</t>
  </si>
  <si>
    <t xml:space="preserve">New Glass Entrance Vestibule Automatic Sliding Doors 11' Wide W/ Transom </t>
  </si>
  <si>
    <t xml:space="preserve">Alum. &amp; Glass Door W/  Transom  @ East Lobby Entrance </t>
  </si>
  <si>
    <t xml:space="preserve">ALTERNATE </t>
  </si>
  <si>
    <t>ARMSTRONG WOOD WORKS CEILING IN LIEO OF LINWOOD WOOD CEILING</t>
  </si>
  <si>
    <t xml:space="preserve">Armstrong Wood Works Ceiling </t>
  </si>
  <si>
    <t>(  PG 31  )</t>
  </si>
  <si>
    <t>R  D  D  N  Y</t>
  </si>
  <si>
    <t xml:space="preserve">D  E  S  I  G  N    B  U  I  L  D </t>
  </si>
  <si>
    <t>SAMPLE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</si>
</sst>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&quot;$&quot;#,##0"/>
    <numFmt numFmtId="167" formatCode="&quot;$&quot;#,##0.0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_);\(#,##0.0\)"/>
    <numFmt numFmtId="172" formatCode="0.0000"/>
    <numFmt numFmtId="173" formatCode="0.00000"/>
    <numFmt numFmtId="174" formatCode="0.000000"/>
    <numFmt numFmtId="175" formatCode="0.000"/>
    <numFmt numFmtId="176" formatCode="0.0_)"/>
    <numFmt numFmtId="177" formatCode="0_)"/>
    <numFmt numFmtId="178" formatCode="0.0000_)"/>
  </numFmts>
  <fonts count="45">
    <font>
      <sz val="12"/>
      <name val="Arial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37" fontId="0" fillId="0" borderId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37" fontId="0" fillId="0" borderId="0" xfId="0" applyAlignment="1">
      <alignment horizontal="left"/>
    </xf>
    <xf numFmtId="37" fontId="2" fillId="0" borderId="0" xfId="0" applyFont="1" applyBorder="1" applyAlignment="1" applyProtection="1">
      <alignment horizontal="centerContinuous"/>
      <protection/>
    </xf>
    <xf numFmtId="37" fontId="3" fillId="0" borderId="0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3" fillId="0" borderId="0" xfId="0" applyFont="1" applyBorder="1" applyAlignment="1">
      <alignment horizontal="centerContinuous"/>
    </xf>
    <xf numFmtId="37" fontId="3" fillId="0" borderId="0" xfId="0" applyFont="1" applyBorder="1" applyAlignment="1">
      <alignment horizontal="left"/>
    </xf>
    <xf numFmtId="37" fontId="3" fillId="0" borderId="0" xfId="0" applyFont="1" applyAlignment="1">
      <alignment horizontal="left"/>
    </xf>
    <xf numFmtId="37" fontId="3" fillId="0" borderId="10" xfId="0" applyFont="1" applyBorder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/>
      <protection locked="0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right"/>
    </xf>
    <xf numFmtId="37" fontId="3" fillId="0" borderId="0" xfId="0" applyFont="1" applyBorder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11" xfId="0" applyFont="1" applyBorder="1" applyAlignment="1">
      <alignment horizontal="left"/>
    </xf>
    <xf numFmtId="5" fontId="3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Border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12" xfId="0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37" fontId="4" fillId="0" borderId="0" xfId="0" applyFont="1" applyBorder="1" applyAlignment="1" applyProtection="1">
      <alignment horizontal="left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2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right"/>
      <protection/>
    </xf>
    <xf numFmtId="37" fontId="3" fillId="0" borderId="0" xfId="0" applyFont="1" applyBorder="1" applyAlignment="1" applyProtection="1">
      <alignment horizontal="left"/>
      <protection/>
    </xf>
    <xf numFmtId="37" fontId="3" fillId="0" borderId="12" xfId="0" applyFont="1" applyBorder="1" applyAlignment="1" applyProtection="1">
      <alignment horizontal="left"/>
      <protection/>
    </xf>
    <xf numFmtId="37" fontId="3" fillId="0" borderId="12" xfId="0" applyFont="1" applyBorder="1" applyAlignment="1" applyProtection="1">
      <alignment horizontal="center"/>
      <protection/>
    </xf>
    <xf numFmtId="37" fontId="3" fillId="0" borderId="15" xfId="0" applyFont="1" applyBorder="1" applyAlignment="1" applyProtection="1">
      <alignment horizontal="left"/>
      <protection/>
    </xf>
    <xf numFmtId="37" fontId="3" fillId="0" borderId="15" xfId="0" applyFon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5" fontId="3" fillId="0" borderId="16" xfId="0" applyNumberFormat="1" applyFont="1" applyBorder="1" applyAlignment="1" applyProtection="1">
      <alignment horizontal="right"/>
      <protection/>
    </xf>
    <xf numFmtId="37" fontId="3" fillId="0" borderId="17" xfId="0" applyFont="1" applyBorder="1" applyAlignment="1" applyProtection="1">
      <alignment horizontal="left"/>
      <protection/>
    </xf>
    <xf numFmtId="37" fontId="3" fillId="0" borderId="17" xfId="0" applyFont="1" applyBorder="1" applyAlignment="1" applyProtection="1">
      <alignment horizontal="right"/>
      <protection/>
    </xf>
    <xf numFmtId="37" fontId="4" fillId="0" borderId="0" xfId="0" applyFont="1" applyBorder="1" applyAlignment="1" applyProtection="1">
      <alignment horizontal="centerContinuous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>
      <alignment horizontal="right"/>
      <protection/>
    </xf>
    <xf numFmtId="37" fontId="3" fillId="0" borderId="18" xfId="0" applyFont="1" applyBorder="1" applyAlignment="1" applyProtection="1">
      <alignment horizontal="center"/>
      <protection/>
    </xf>
    <xf numFmtId="37" fontId="3" fillId="0" borderId="19" xfId="0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 locked="0"/>
    </xf>
    <xf numFmtId="37" fontId="3" fillId="0" borderId="20" xfId="0" applyFont="1" applyBorder="1" applyAlignment="1" applyProtection="1">
      <alignment horizontal="left"/>
      <protection locked="0"/>
    </xf>
    <xf numFmtId="39" fontId="3" fillId="0" borderId="20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 horizontal="right"/>
      <protection/>
    </xf>
    <xf numFmtId="37" fontId="5" fillId="0" borderId="11" xfId="0" applyFont="1" applyBorder="1" applyAlignment="1">
      <alignment horizontal="center"/>
    </xf>
    <xf numFmtId="37" fontId="3" fillId="0" borderId="11" xfId="0" applyFont="1" applyBorder="1" applyAlignment="1">
      <alignment horizontal="left"/>
    </xf>
    <xf numFmtId="10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164" fontId="2" fillId="0" borderId="0" xfId="55" applyFont="1" applyAlignment="1">
      <alignment horizontal="centerContinuous" vertical="center"/>
      <protection/>
    </xf>
    <xf numFmtId="164" fontId="7" fillId="0" borderId="0" xfId="55" applyFont="1" applyAlignment="1">
      <alignment horizontal="centerContinuous" vertical="center"/>
      <protection/>
    </xf>
    <xf numFmtId="164" fontId="4" fillId="0" borderId="0" xfId="55" applyFont="1" applyBorder="1" applyAlignment="1" applyProtection="1">
      <alignment horizontal="centerContinuous"/>
      <protection/>
    </xf>
    <xf numFmtId="164" fontId="3" fillId="0" borderId="0" xfId="55" applyFont="1">
      <alignment/>
      <protection/>
    </xf>
    <xf numFmtId="164" fontId="7" fillId="0" borderId="0" xfId="55" applyFont="1">
      <alignment/>
      <protection/>
    </xf>
    <xf numFmtId="164" fontId="8" fillId="0" borderId="0" xfId="55" applyFont="1">
      <alignment/>
      <protection/>
    </xf>
    <xf numFmtId="164" fontId="7" fillId="0" borderId="0" xfId="55" applyFont="1" applyAlignment="1" applyProtection="1" quotePrefix="1">
      <alignment horizontal="left"/>
      <protection locked="0"/>
    </xf>
    <xf numFmtId="164" fontId="3" fillId="0" borderId="0" xfId="55" applyFont="1">
      <alignment/>
      <protection/>
    </xf>
    <xf numFmtId="164" fontId="8" fillId="0" borderId="0" xfId="55" applyFont="1" applyAlignment="1">
      <alignment horizontal="right"/>
      <protection/>
    </xf>
    <xf numFmtId="164" fontId="7" fillId="0" borderId="0" xfId="55" applyFont="1" applyProtection="1">
      <alignment/>
      <protection locked="0"/>
    </xf>
    <xf numFmtId="164" fontId="7" fillId="0" borderId="22" xfId="55" applyFont="1" applyBorder="1">
      <alignment/>
      <protection/>
    </xf>
    <xf numFmtId="164" fontId="7" fillId="0" borderId="23" xfId="55" applyFont="1" applyBorder="1">
      <alignment/>
      <protection/>
    </xf>
    <xf numFmtId="164" fontId="7" fillId="0" borderId="0" xfId="55" applyFont="1" applyAlignment="1">
      <alignment horizontal="center"/>
      <protection/>
    </xf>
    <xf numFmtId="164" fontId="7" fillId="0" borderId="0" xfId="55" applyFont="1" applyAlignment="1">
      <alignment horizontal="left"/>
      <protection/>
    </xf>
    <xf numFmtId="164" fontId="7" fillId="0" borderId="21" xfId="55" applyFont="1" applyBorder="1" applyAlignment="1">
      <alignment horizontal="center"/>
      <protection/>
    </xf>
    <xf numFmtId="164" fontId="7" fillId="0" borderId="12" xfId="55" applyFont="1" applyBorder="1">
      <alignment/>
      <protection/>
    </xf>
    <xf numFmtId="164" fontId="7" fillId="0" borderId="15" xfId="55" applyFont="1" applyBorder="1">
      <alignment/>
      <protection/>
    </xf>
    <xf numFmtId="164" fontId="7" fillId="0" borderId="24" xfId="55" applyFont="1" applyBorder="1">
      <alignment/>
      <protection/>
    </xf>
    <xf numFmtId="5" fontId="3" fillId="0" borderId="21" xfId="55" applyNumberFormat="1" applyFont="1" applyBorder="1" applyProtection="1">
      <alignment/>
      <protection/>
    </xf>
    <xf numFmtId="164" fontId="3" fillId="0" borderId="0" xfId="55" applyFont="1" applyAlignment="1">
      <alignment horizontal="right"/>
      <protection/>
    </xf>
    <xf numFmtId="5" fontId="3" fillId="0" borderId="25" xfId="55" applyNumberFormat="1" applyFont="1" applyBorder="1" applyProtection="1">
      <alignment/>
      <protection/>
    </xf>
    <xf numFmtId="5" fontId="7" fillId="0" borderId="0" xfId="55" applyNumberFormat="1" applyFont="1" applyProtection="1">
      <alignment/>
      <protection/>
    </xf>
    <xf numFmtId="164" fontId="9" fillId="0" borderId="0" xfId="55" applyFont="1">
      <alignment/>
      <protection/>
    </xf>
    <xf numFmtId="164" fontId="7" fillId="0" borderId="12" xfId="55" applyFont="1" applyBorder="1" applyProtection="1">
      <alignment/>
      <protection locked="0"/>
    </xf>
    <xf numFmtId="164" fontId="8" fillId="0" borderId="22" xfId="55" applyFont="1" applyBorder="1">
      <alignment/>
      <protection/>
    </xf>
    <xf numFmtId="164" fontId="8" fillId="0" borderId="26" xfId="55" applyFont="1" applyBorder="1">
      <alignment/>
      <protection/>
    </xf>
    <xf numFmtId="164" fontId="8" fillId="0" borderId="26" xfId="55" applyFont="1" applyBorder="1" applyAlignment="1">
      <alignment horizontal="center"/>
      <protection/>
    </xf>
    <xf numFmtId="164" fontId="8" fillId="0" borderId="23" xfId="55" applyFont="1" applyBorder="1">
      <alignment/>
      <protection/>
    </xf>
    <xf numFmtId="164" fontId="8" fillId="0" borderId="20" xfId="55" applyFont="1" applyBorder="1">
      <alignment/>
      <protection/>
    </xf>
    <xf numFmtId="164" fontId="8" fillId="0" borderId="20" xfId="55" applyFont="1" applyBorder="1" applyAlignment="1">
      <alignment horizontal="center"/>
      <protection/>
    </xf>
    <xf numFmtId="164" fontId="8" fillId="0" borderId="21" xfId="55" applyFont="1" applyBorder="1" applyAlignment="1">
      <alignment horizontal="center"/>
      <protection/>
    </xf>
    <xf numFmtId="164" fontId="8" fillId="0" borderId="12" xfId="55" applyFont="1" applyBorder="1">
      <alignment/>
      <protection/>
    </xf>
    <xf numFmtId="164" fontId="8" fillId="0" borderId="27" xfId="55" applyFont="1" applyBorder="1">
      <alignment/>
      <protection/>
    </xf>
    <xf numFmtId="164" fontId="8" fillId="0" borderId="27" xfId="55" applyFont="1" applyBorder="1" applyAlignment="1">
      <alignment horizontal="center"/>
      <protection/>
    </xf>
    <xf numFmtId="164" fontId="8" fillId="0" borderId="24" xfId="55" applyFont="1" applyBorder="1" applyAlignment="1">
      <alignment horizontal="center"/>
      <protection/>
    </xf>
    <xf numFmtId="37" fontId="3" fillId="0" borderId="28" xfId="55" applyNumberFormat="1" applyFont="1" applyBorder="1" applyProtection="1">
      <alignment/>
      <protection locked="0"/>
    </xf>
    <xf numFmtId="164" fontId="3" fillId="0" borderId="28" xfId="55" applyNumberFormat="1" applyFont="1" applyBorder="1" applyProtection="1">
      <alignment/>
      <protection locked="0"/>
    </xf>
    <xf numFmtId="165" fontId="3" fillId="0" borderId="28" xfId="55" applyNumberFormat="1" applyFont="1" applyBorder="1" applyProtection="1">
      <alignment/>
      <protection locked="0"/>
    </xf>
    <xf numFmtId="164" fontId="3" fillId="0" borderId="20" xfId="55" applyFont="1" applyBorder="1">
      <alignment/>
      <protection/>
    </xf>
    <xf numFmtId="3" fontId="3" fillId="0" borderId="20" xfId="55" applyNumberFormat="1" applyFont="1" applyBorder="1">
      <alignment/>
      <protection/>
    </xf>
    <xf numFmtId="164" fontId="4" fillId="0" borderId="0" xfId="55" applyFont="1">
      <alignment/>
      <protection/>
    </xf>
    <xf numFmtId="164" fontId="3" fillId="0" borderId="21" xfId="55" applyFont="1" applyBorder="1">
      <alignment/>
      <protection/>
    </xf>
    <xf numFmtId="37" fontId="3" fillId="0" borderId="0" xfId="0" applyFont="1" applyAlignment="1" applyProtection="1" quotePrefix="1">
      <alignment horizontal="left"/>
      <protection locked="0"/>
    </xf>
    <xf numFmtId="7" fontId="3" fillId="0" borderId="0" xfId="0" applyNumberFormat="1" applyFont="1" applyAlignment="1">
      <alignment horizontal="right"/>
    </xf>
    <xf numFmtId="164" fontId="3" fillId="0" borderId="28" xfId="55" applyNumberFormat="1" applyFont="1" applyBorder="1" applyProtection="1">
      <alignment/>
      <protection/>
    </xf>
    <xf numFmtId="164" fontId="3" fillId="0" borderId="20" xfId="55" applyNumberFormat="1" applyFont="1" applyBorder="1" applyProtection="1">
      <alignment/>
      <protection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37" fontId="3" fillId="0" borderId="0" xfId="0" applyFont="1" applyBorder="1" applyAlignment="1" applyProtection="1" quotePrefix="1">
      <alignment horizontal="left"/>
      <protection locked="0"/>
    </xf>
    <xf numFmtId="37" fontId="10" fillId="0" borderId="0" xfId="0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5" fontId="5" fillId="0" borderId="25" xfId="0" applyNumberFormat="1" applyFont="1" applyBorder="1" applyAlignment="1" applyProtection="1">
      <alignment horizontal="right"/>
      <protection/>
    </xf>
    <xf numFmtId="37" fontId="3" fillId="0" borderId="29" xfId="0" applyFont="1" applyBorder="1" applyAlignment="1" applyProtection="1">
      <alignment horizontal="left"/>
      <protection locked="0"/>
    </xf>
    <xf numFmtId="37" fontId="3" fillId="0" borderId="15" xfId="0" applyFont="1" applyBorder="1" applyAlignment="1" applyProtection="1" quotePrefix="1">
      <alignment horizontal="center"/>
      <protection/>
    </xf>
    <xf numFmtId="5" fontId="3" fillId="0" borderId="30" xfId="0" applyNumberFormat="1" applyFont="1" applyBorder="1" applyAlignment="1" applyProtection="1">
      <alignment horizontal="right"/>
      <protection/>
    </xf>
    <xf numFmtId="5" fontId="3" fillId="0" borderId="0" xfId="0" applyNumberFormat="1" applyFont="1" applyBorder="1" applyAlignment="1" applyProtection="1">
      <alignment horizontal="right"/>
      <protection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7" fontId="3" fillId="0" borderId="20" xfId="0" applyNumberFormat="1" applyFont="1" applyBorder="1" applyAlignment="1" applyProtection="1">
      <alignment horizontal="right"/>
      <protection locked="0"/>
    </xf>
    <xf numFmtId="39" fontId="3" fillId="0" borderId="20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 quotePrefix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7" fontId="3" fillId="0" borderId="20" xfId="0" applyFont="1" applyBorder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16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65" fontId="3" fillId="0" borderId="28" xfId="55" applyNumberFormat="1" applyFont="1" applyBorder="1" applyProtection="1">
      <alignment/>
      <protection/>
    </xf>
    <xf numFmtId="37" fontId="3" fillId="0" borderId="21" xfId="55" applyNumberFormat="1" applyFont="1" applyBorder="1" applyProtection="1">
      <alignment/>
      <protection/>
    </xf>
    <xf numFmtId="38" fontId="3" fillId="0" borderId="28" xfId="55" applyNumberFormat="1" applyFont="1" applyBorder="1" applyProtection="1">
      <alignment/>
      <protection locked="0"/>
    </xf>
    <xf numFmtId="164" fontId="3" fillId="0" borderId="28" xfId="55" applyNumberFormat="1" applyFont="1" applyBorder="1" applyAlignment="1" applyProtection="1">
      <alignment horizontal="left"/>
      <protection locked="0"/>
    </xf>
    <xf numFmtId="164" fontId="3" fillId="0" borderId="0" xfId="55" applyFont="1" applyAlignment="1">
      <alignment/>
      <protection/>
    </xf>
    <xf numFmtId="164" fontId="3" fillId="0" borderId="0" xfId="55" applyNumberFormat="1" applyFont="1" applyAlignment="1" applyProtection="1">
      <alignment/>
      <protection/>
    </xf>
    <xf numFmtId="164" fontId="8" fillId="0" borderId="0" xfId="55" applyFont="1" applyAlignment="1">
      <alignment horizontal="center"/>
      <protection/>
    </xf>
    <xf numFmtId="164" fontId="3" fillId="0" borderId="0" xfId="55" applyFont="1" applyAlignment="1">
      <alignment horizontal="center"/>
      <protection/>
    </xf>
    <xf numFmtId="164" fontId="3" fillId="0" borderId="0" xfId="55" applyNumberFormat="1" applyFont="1" applyBorder="1" applyAlignment="1" applyProtection="1">
      <alignment horizontal="center"/>
      <protection/>
    </xf>
    <xf numFmtId="164" fontId="3" fillId="0" borderId="0" xfId="55" applyNumberFormat="1" applyFont="1" applyBorder="1" applyAlignment="1" applyProtection="1">
      <alignment horizontal="center"/>
      <protection locked="0"/>
    </xf>
    <xf numFmtId="37" fontId="3" fillId="0" borderId="12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 quotePrefix="1">
      <alignment horizontal="left"/>
      <protection locked="0"/>
    </xf>
    <xf numFmtId="0" fontId="3" fillId="0" borderId="17" xfId="0" applyNumberFormat="1" applyFont="1" applyBorder="1" applyAlignment="1" applyProtection="1">
      <alignment horizontal="right"/>
      <protection/>
    </xf>
    <xf numFmtId="2" fontId="3" fillId="0" borderId="17" xfId="0" applyNumberFormat="1" applyFont="1" applyBorder="1" applyAlignment="1" applyProtection="1">
      <alignment horizontal="right"/>
      <protection/>
    </xf>
    <xf numFmtId="2" fontId="3" fillId="0" borderId="31" xfId="0" applyNumberFormat="1" applyFont="1" applyBorder="1" applyAlignment="1" applyProtection="1">
      <alignment horizontal="right"/>
      <protection/>
    </xf>
    <xf numFmtId="2" fontId="3" fillId="0" borderId="32" xfId="0" applyNumberFormat="1" applyFont="1" applyBorder="1" applyAlignment="1" applyProtection="1">
      <alignment horizontal="right"/>
      <protection/>
    </xf>
    <xf numFmtId="0" fontId="3" fillId="0" borderId="31" xfId="0" applyNumberFormat="1" applyFont="1" applyBorder="1" applyAlignment="1" applyProtection="1">
      <alignment horizontal="right"/>
      <protection/>
    </xf>
    <xf numFmtId="0" fontId="3" fillId="0" borderId="32" xfId="0" applyNumberFormat="1" applyFont="1" applyBorder="1" applyAlignment="1" applyProtection="1">
      <alignment horizontal="right"/>
      <protection/>
    </xf>
    <xf numFmtId="164" fontId="3" fillId="0" borderId="23" xfId="55" applyFont="1" applyBorder="1">
      <alignment/>
      <protection/>
    </xf>
    <xf numFmtId="164" fontId="3" fillId="0" borderId="21" xfId="55" applyFont="1" applyBorder="1">
      <alignment/>
      <protection/>
    </xf>
    <xf numFmtId="164" fontId="3" fillId="0" borderId="25" xfId="55" applyFont="1" applyBorder="1">
      <alignment/>
      <protection/>
    </xf>
    <xf numFmtId="0" fontId="3" fillId="0" borderId="16" xfId="0" applyNumberFormat="1" applyFont="1" applyBorder="1" applyAlignment="1" applyProtection="1">
      <alignment horizontal="right"/>
      <protection/>
    </xf>
    <xf numFmtId="37" fontId="3" fillId="0" borderId="19" xfId="0" applyFont="1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center"/>
      <protection/>
    </xf>
    <xf numFmtId="37" fontId="3" fillId="0" borderId="24" xfId="0" applyFont="1" applyBorder="1" applyAlignment="1" applyProtection="1">
      <alignment horizontal="center"/>
      <protection/>
    </xf>
    <xf numFmtId="37" fontId="3" fillId="0" borderId="21" xfId="0" applyFont="1" applyBorder="1" applyAlignment="1" applyProtection="1">
      <alignment horizontal="center"/>
      <protection/>
    </xf>
    <xf numFmtId="164" fontId="7" fillId="0" borderId="0" xfId="55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 applyProtection="1" quotePrefix="1">
      <alignment horizontal="left"/>
      <protection/>
    </xf>
    <xf numFmtId="5" fontId="3" fillId="0" borderId="31" xfId="0" applyNumberFormat="1" applyFont="1" applyBorder="1" applyAlignment="1" applyProtection="1">
      <alignment horizontal="right"/>
      <protection/>
    </xf>
    <xf numFmtId="5" fontId="3" fillId="0" borderId="32" xfId="0" applyNumberFormat="1" applyFont="1" applyBorder="1" applyAlignment="1" applyProtection="1">
      <alignment horizontal="right"/>
      <protection/>
    </xf>
    <xf numFmtId="37" fontId="3" fillId="0" borderId="15" xfId="0" applyFon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3" fillId="0" borderId="17" xfId="0" applyFont="1" applyBorder="1" applyAlignment="1" applyProtection="1">
      <alignment horizontal="right"/>
      <protection/>
    </xf>
    <xf numFmtId="49" fontId="3" fillId="0" borderId="0" xfId="0" applyNumberFormat="1" applyFont="1" applyAlignment="1" quotePrefix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left"/>
      <protection/>
    </xf>
    <xf numFmtId="5" fontId="3" fillId="0" borderId="25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right" vertical="center" wrapText="1"/>
      <protection locked="0"/>
    </xf>
    <xf numFmtId="37" fontId="5" fillId="0" borderId="20" xfId="0" applyNumberFormat="1" applyFont="1" applyBorder="1" applyAlignment="1" applyProtection="1">
      <alignment horizontal="right"/>
      <protection locked="0"/>
    </xf>
    <xf numFmtId="37" fontId="5" fillId="0" borderId="20" xfId="0" applyFont="1" applyBorder="1" applyAlignment="1" applyProtection="1">
      <alignment horizontal="left"/>
      <protection locked="0"/>
    </xf>
    <xf numFmtId="39" fontId="5" fillId="0" borderId="20" xfId="0" applyNumberFormat="1" applyFont="1" applyBorder="1" applyAlignment="1" applyProtection="1">
      <alignment horizontal="right"/>
      <protection locked="0"/>
    </xf>
    <xf numFmtId="37" fontId="5" fillId="0" borderId="33" xfId="0" applyNumberFormat="1" applyFont="1" applyBorder="1" applyAlignment="1" applyProtection="1">
      <alignment horizontal="right"/>
      <protection/>
    </xf>
    <xf numFmtId="37" fontId="5" fillId="0" borderId="25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/>
      <protection locked="0"/>
    </xf>
    <xf numFmtId="37" fontId="3" fillId="0" borderId="0" xfId="0" applyFont="1" applyAlignment="1" applyProtection="1">
      <alignment horizontal="left" wrapText="1"/>
      <protection/>
    </xf>
    <xf numFmtId="37" fontId="3" fillId="0" borderId="0" xfId="0" applyFont="1" applyAlignment="1">
      <alignment horizontal="center"/>
    </xf>
    <xf numFmtId="37" fontId="3" fillId="0" borderId="34" xfId="0" applyFont="1" applyBorder="1" applyAlignment="1">
      <alignment horizontal="center"/>
    </xf>
    <xf numFmtId="37" fontId="3" fillId="0" borderId="35" xfId="0" applyFont="1" applyBorder="1" applyAlignment="1">
      <alignment horizontal="left"/>
    </xf>
    <xf numFmtId="37" fontId="3" fillId="0" borderId="36" xfId="0" applyFont="1" applyBorder="1" applyAlignment="1">
      <alignment horizontal="left"/>
    </xf>
    <xf numFmtId="37" fontId="3" fillId="0" borderId="34" xfId="0" applyFont="1" applyBorder="1" applyAlignment="1">
      <alignment horizontal="left"/>
    </xf>
    <xf numFmtId="37" fontId="11" fillId="0" borderId="0" xfId="0" applyFont="1" applyAlignment="1" applyProtection="1">
      <alignment horizontal="left"/>
      <protection locked="0"/>
    </xf>
    <xf numFmtId="37" fontId="11" fillId="0" borderId="34" xfId="0" applyFont="1" applyBorder="1" applyAlignment="1" applyProtection="1" quotePrefix="1">
      <alignment horizontal="center"/>
      <protection locked="0"/>
    </xf>
    <xf numFmtId="5" fontId="5" fillId="0" borderId="0" xfId="0" applyNumberFormat="1" applyFont="1" applyAlignment="1" applyProtection="1">
      <alignment horizontal="center"/>
      <protection/>
    </xf>
    <xf numFmtId="5" fontId="11" fillId="0" borderId="34" xfId="0" applyNumberFormat="1" applyFont="1" applyBorder="1" applyAlignment="1" applyProtection="1">
      <alignment horizontal="center"/>
      <protection locked="0"/>
    </xf>
    <xf numFmtId="37" fontId="3" fillId="0" borderId="34" xfId="0" applyFont="1" applyBorder="1" applyAlignment="1" applyProtection="1">
      <alignment horizontal="left"/>
      <protection locked="0"/>
    </xf>
    <xf numFmtId="5" fontId="5" fillId="0" borderId="0" xfId="0" applyNumberFormat="1" applyFont="1" applyAlignment="1">
      <alignment horizontal="center"/>
    </xf>
    <xf numFmtId="37" fontId="3" fillId="0" borderId="34" xfId="0" applyFont="1" applyBorder="1" applyAlignment="1" applyProtection="1" quotePrefix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37" fontId="3" fillId="0" borderId="20" xfId="0" applyNumberFormat="1" applyFont="1" applyFill="1" applyBorder="1" applyAlignment="1" applyProtection="1">
      <alignment horizontal="right"/>
      <protection locked="0"/>
    </xf>
    <xf numFmtId="37" fontId="3" fillId="0" borderId="20" xfId="0" applyFont="1" applyFill="1" applyBorder="1" applyAlignment="1" applyProtection="1">
      <alignment horizontal="left"/>
      <protection locked="0"/>
    </xf>
    <xf numFmtId="39" fontId="3" fillId="0" borderId="20" xfId="0" applyNumberFormat="1" applyFont="1" applyFill="1" applyBorder="1" applyAlignment="1" applyProtection="1">
      <alignment horizontal="right"/>
      <protection locked="0"/>
    </xf>
    <xf numFmtId="37" fontId="3" fillId="0" borderId="20" xfId="0" applyNumberFormat="1" applyFont="1" applyFill="1" applyBorder="1" applyAlignment="1" applyProtection="1">
      <alignment horizontal="right"/>
      <protection/>
    </xf>
    <xf numFmtId="37" fontId="3" fillId="0" borderId="21" xfId="0" applyNumberFormat="1" applyFont="1" applyFill="1" applyBorder="1" applyAlignment="1" applyProtection="1">
      <alignment horizontal="right"/>
      <protection/>
    </xf>
    <xf numFmtId="37" fontId="3" fillId="0" borderId="35" xfId="0" applyFont="1" applyBorder="1" applyAlignment="1">
      <alignment horizontal="center"/>
    </xf>
    <xf numFmtId="37" fontId="3" fillId="0" borderId="35" xfId="0" applyFont="1" applyBorder="1" applyAlignment="1" applyProtection="1">
      <alignment horizontal="left"/>
      <protection locked="0"/>
    </xf>
    <xf numFmtId="37" fontId="11" fillId="0" borderId="35" xfId="0" applyFont="1" applyBorder="1" applyAlignment="1" applyProtection="1">
      <alignment horizontal="left"/>
      <protection locked="0"/>
    </xf>
    <xf numFmtId="37" fontId="3" fillId="0" borderId="35" xfId="0" applyFont="1" applyBorder="1" applyAlignment="1">
      <alignment horizontal="left"/>
    </xf>
    <xf numFmtId="5" fontId="11" fillId="0" borderId="36" xfId="0" applyNumberFormat="1" applyFont="1" applyBorder="1" applyAlignment="1" applyProtection="1">
      <alignment horizontal="center"/>
      <protection locked="0"/>
    </xf>
    <xf numFmtId="37" fontId="3" fillId="0" borderId="34" xfId="0" applyFont="1" applyBorder="1" applyAlignment="1">
      <alignment horizontal="left"/>
    </xf>
    <xf numFmtId="37" fontId="3" fillId="0" borderId="37" xfId="0" applyFont="1" applyBorder="1" applyAlignment="1">
      <alignment horizontal="left"/>
    </xf>
    <xf numFmtId="164" fontId="10" fillId="0" borderId="0" xfId="55" applyNumberFormat="1" applyFont="1" applyBorder="1" applyAlignment="1" applyProtection="1">
      <alignment horizontal="center"/>
      <protection/>
    </xf>
    <xf numFmtId="164" fontId="10" fillId="0" borderId="0" xfId="55" applyFont="1" applyAlignment="1">
      <alignment/>
      <protection/>
    </xf>
    <xf numFmtId="164" fontId="10" fillId="0" borderId="0" xfId="55" applyNumberFormat="1" applyFont="1" applyAlignment="1" applyProtection="1">
      <alignment/>
      <protection/>
    </xf>
    <xf numFmtId="164" fontId="3" fillId="0" borderId="0" xfId="55" applyNumberFormat="1" applyFont="1" applyAlignment="1" applyProtection="1">
      <alignment horizontal="right"/>
      <protection/>
    </xf>
    <xf numFmtId="3" fontId="5" fillId="0" borderId="33" xfId="55" applyNumberFormat="1" applyFont="1" applyBorder="1">
      <alignment/>
      <protection/>
    </xf>
    <xf numFmtId="37" fontId="5" fillId="0" borderId="25" xfId="55" applyNumberFormat="1" applyFont="1" applyBorder="1" applyProtection="1">
      <alignment/>
      <protection/>
    </xf>
    <xf numFmtId="37" fontId="5" fillId="0" borderId="20" xfId="0" applyNumberFormat="1" applyFont="1" applyBorder="1" applyAlignment="1" applyProtection="1">
      <alignment horizontal="right"/>
      <protection/>
    </xf>
    <xf numFmtId="37" fontId="5" fillId="0" borderId="21" xfId="0" applyNumberFormat="1" applyFont="1" applyBorder="1" applyAlignment="1" applyProtection="1">
      <alignment horizontal="right"/>
      <protection/>
    </xf>
    <xf numFmtId="37" fontId="3" fillId="0" borderId="34" xfId="0" applyFont="1" applyBorder="1" applyAlignment="1" applyProtection="1" quotePrefix="1">
      <alignment horizontal="left"/>
      <protection locked="0"/>
    </xf>
    <xf numFmtId="37" fontId="3" fillId="0" borderId="37" xfId="0" applyFont="1" applyBorder="1" applyAlignment="1" applyProtection="1">
      <alignment horizontal="left"/>
      <protection locked="0"/>
    </xf>
    <xf numFmtId="177" fontId="7" fillId="0" borderId="0" xfId="55" applyNumberFormat="1" applyFont="1">
      <alignment/>
      <protection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37" fontId="3" fillId="33" borderId="20" xfId="0" applyNumberFormat="1" applyFont="1" applyFill="1" applyBorder="1" applyAlignment="1" applyProtection="1">
      <alignment horizontal="right"/>
      <protection locked="0"/>
    </xf>
    <xf numFmtId="37" fontId="3" fillId="33" borderId="20" xfId="0" applyFont="1" applyFill="1" applyBorder="1" applyAlignment="1" applyProtection="1">
      <alignment horizontal="left"/>
      <protection locked="0"/>
    </xf>
    <xf numFmtId="39" fontId="3" fillId="33" borderId="20" xfId="0" applyNumberFormat="1" applyFont="1" applyFill="1" applyBorder="1" applyAlignment="1" applyProtection="1">
      <alignment horizontal="right"/>
      <protection locked="0"/>
    </xf>
    <xf numFmtId="37" fontId="3" fillId="33" borderId="20" xfId="0" applyNumberFormat="1" applyFont="1" applyFill="1" applyBorder="1" applyAlignment="1" applyProtection="1">
      <alignment horizontal="right"/>
      <protection/>
    </xf>
    <xf numFmtId="37" fontId="3" fillId="33" borderId="21" xfId="0" applyNumberFormat="1" applyFont="1" applyFill="1" applyBorder="1" applyAlignment="1" applyProtection="1">
      <alignment horizontal="right"/>
      <protection/>
    </xf>
    <xf numFmtId="37" fontId="10" fillId="0" borderId="0" xfId="0" applyFont="1" applyAlignment="1">
      <alignment horizontal="center"/>
    </xf>
    <xf numFmtId="37" fontId="3" fillId="33" borderId="0" xfId="0" applyFont="1" applyFill="1" applyAlignment="1">
      <alignment horizontal="center"/>
    </xf>
    <xf numFmtId="37" fontId="11" fillId="33" borderId="0" xfId="0" applyFont="1" applyFill="1" applyBorder="1" applyAlignment="1" applyProtection="1" quotePrefix="1">
      <alignment horizontal="center"/>
      <protection locked="0"/>
    </xf>
    <xf numFmtId="5" fontId="11" fillId="33" borderId="0" xfId="0" applyNumberFormat="1" applyFont="1" applyFill="1" applyBorder="1" applyAlignment="1" applyProtection="1">
      <alignment horizontal="center"/>
      <protection locked="0"/>
    </xf>
    <xf numFmtId="37" fontId="3" fillId="33" borderId="0" xfId="0" applyFont="1" applyFill="1" applyAlignment="1">
      <alignment horizontal="left"/>
    </xf>
    <xf numFmtId="37" fontId="3" fillId="0" borderId="0" xfId="0" applyFont="1" applyBorder="1" applyAlignment="1" applyProtection="1">
      <alignment horizontal="center"/>
      <protection/>
    </xf>
    <xf numFmtId="37" fontId="3" fillId="0" borderId="10" xfId="0" applyFont="1" applyBorder="1" applyAlignment="1" applyProtection="1">
      <alignment horizontal="center"/>
      <protection/>
    </xf>
    <xf numFmtId="37" fontId="5" fillId="33" borderId="0" xfId="0" applyFont="1" applyFill="1" applyAlignment="1">
      <alignment horizontal="left" wrapText="1"/>
    </xf>
    <xf numFmtId="37" fontId="2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38" xfId="0" applyNumberFormat="1" applyFont="1" applyBorder="1" applyAlignment="1" applyProtection="1">
      <alignment horizontal="left" vertical="top" wrapText="1"/>
      <protection locked="0"/>
    </xf>
    <xf numFmtId="37" fontId="0" fillId="0" borderId="0" xfId="0" applyAlignment="1">
      <alignment horizontal="left"/>
    </xf>
    <xf numFmtId="164" fontId="2" fillId="0" borderId="0" xfId="55" applyFont="1" applyAlignment="1">
      <alignment horizontal="center" vertical="center"/>
      <protection/>
    </xf>
    <xf numFmtId="37" fontId="0" fillId="0" borderId="0" xfId="0" applyAlignment="1">
      <alignment horizontal="center" vertical="center"/>
    </xf>
    <xf numFmtId="164" fontId="2" fillId="0" borderId="0" xfId="55" applyFont="1" applyAlignment="1">
      <alignment horizontal="center"/>
      <protection/>
    </xf>
    <xf numFmtId="37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00-C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ANKS\0000-C5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"/>
      <sheetName val="2"/>
      <sheetName val="3"/>
      <sheetName val="Copy Page"/>
      <sheetName val="Markups"/>
    </sheetNames>
    <sheetDataSet>
      <sheetData sheetId="0">
        <row r="5">
          <cell r="F5" t="str">
            <v>__M.M.__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65"/>
  <sheetViews>
    <sheetView tabSelected="1" defaultGridColor="0" view="pageBreakPreview" zoomScale="85" zoomScaleNormal="85" zoomScaleSheetLayoutView="85" zoomScalePageLayoutView="0" colorId="22" workbookViewId="0" topLeftCell="A1">
      <selection activeCell="D7" sqref="D7"/>
    </sheetView>
  </sheetViews>
  <sheetFormatPr defaultColWidth="10.4453125" defaultRowHeight="15"/>
  <cols>
    <col min="1" max="1" width="11.77734375" style="6" customWidth="1"/>
    <col min="2" max="2" width="4.6640625" style="6" customWidth="1"/>
    <col min="3" max="3" width="13.77734375" style="6" customWidth="1"/>
    <col min="4" max="4" width="10.4453125" style="6" customWidth="1"/>
    <col min="5" max="5" width="14.6640625" style="6" customWidth="1"/>
    <col min="6" max="6" width="12.77734375" style="6" customWidth="1"/>
    <col min="7" max="7" width="10.4453125" style="6" customWidth="1"/>
    <col min="8" max="8" width="15.77734375" style="6" customWidth="1"/>
    <col min="9" max="16384" width="10.4453125" style="6" customWidth="1"/>
  </cols>
  <sheetData>
    <row r="1" spans="1:40" ht="18.75">
      <c r="A1" s="1" t="s">
        <v>500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9" ht="18.75">
      <c r="A2" s="1" t="s">
        <v>501</v>
      </c>
      <c r="B2" s="2"/>
      <c r="C2" s="2"/>
      <c r="D2" s="2"/>
      <c r="E2" s="2"/>
      <c r="F2" s="2"/>
      <c r="G2" s="2"/>
      <c r="H2" s="7"/>
      <c r="I2" s="8"/>
    </row>
    <row r="4" spans="1:9" ht="15.75">
      <c r="A4" s="9" t="s">
        <v>0</v>
      </c>
      <c r="B4" s="10" t="s">
        <v>502</v>
      </c>
      <c r="C4" s="11"/>
      <c r="D4" s="11"/>
      <c r="E4" s="11"/>
      <c r="F4" s="11"/>
      <c r="G4" s="11"/>
      <c r="H4" s="12" t="s">
        <v>1</v>
      </c>
      <c r="I4" s="112" t="s">
        <v>69</v>
      </c>
    </row>
    <row r="5" spans="1:9" ht="15.75">
      <c r="A5" s="9" t="s">
        <v>2</v>
      </c>
      <c r="B5" s="159" t="s">
        <v>502</v>
      </c>
      <c r="C5" s="11"/>
      <c r="D5" s="11"/>
      <c r="E5" s="11"/>
      <c r="F5" s="11"/>
      <c r="G5" s="11"/>
      <c r="H5" s="12" t="s">
        <v>3</v>
      </c>
      <c r="I5" s="21"/>
    </row>
    <row r="6" spans="1:9" ht="15.75">
      <c r="A6" s="9" t="s">
        <v>4</v>
      </c>
      <c r="B6" s="160"/>
      <c r="C6" s="11"/>
      <c r="D6" s="11"/>
      <c r="E6" s="11"/>
      <c r="F6" s="11"/>
      <c r="G6" s="11"/>
      <c r="H6" s="12" t="s">
        <v>5</v>
      </c>
      <c r="I6" s="21"/>
    </row>
    <row r="7" spans="1:9" ht="15.75">
      <c r="A7" s="9" t="s">
        <v>6</v>
      </c>
      <c r="B7" s="20"/>
      <c r="C7" s="11"/>
      <c r="D7" s="11"/>
      <c r="E7" s="11"/>
      <c r="F7" s="11"/>
      <c r="G7" s="11"/>
      <c r="H7" s="12" t="s">
        <v>7</v>
      </c>
      <c r="I7" s="112" t="s">
        <v>465</v>
      </c>
    </row>
    <row r="8" spans="1:9" ht="15.75">
      <c r="A8" s="9" t="s">
        <v>8</v>
      </c>
      <c r="B8" s="20"/>
      <c r="C8" s="11"/>
      <c r="D8" s="11"/>
      <c r="E8" s="11"/>
      <c r="F8" s="11"/>
      <c r="G8" s="11"/>
      <c r="H8" s="12" t="s">
        <v>9</v>
      </c>
      <c r="I8" s="14"/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 thickBo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">
      <c r="A12" s="108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08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08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08"/>
      <c r="B15" s="11"/>
      <c r="C15" s="11"/>
      <c r="D15" s="11"/>
      <c r="E15" s="11"/>
      <c r="F15" s="11"/>
      <c r="G15" s="11"/>
      <c r="H15" s="11"/>
      <c r="I15" s="11"/>
    </row>
    <row r="16" spans="1:9" ht="15.75" thickBot="1">
      <c r="A16" s="108"/>
      <c r="B16" s="183"/>
      <c r="E16" s="184" t="s">
        <v>394</v>
      </c>
      <c r="F16" s="183"/>
      <c r="H16" s="184" t="s">
        <v>395</v>
      </c>
      <c r="I16" s="11"/>
    </row>
    <row r="17" spans="1:9" ht="15.75" thickTop="1">
      <c r="A17" s="202"/>
      <c r="B17" s="185"/>
      <c r="C17" s="185"/>
      <c r="D17" s="185"/>
      <c r="E17" s="186"/>
      <c r="F17" s="185"/>
      <c r="G17" s="185"/>
      <c r="H17" s="186"/>
      <c r="I17" s="205"/>
    </row>
    <row r="18" spans="1:9" ht="15">
      <c r="A18" s="108"/>
      <c r="E18" s="187"/>
      <c r="H18" s="187"/>
      <c r="I18" s="11"/>
    </row>
    <row r="19" spans="1:9" ht="18">
      <c r="A19" s="108"/>
      <c r="B19" s="188" t="s">
        <v>396</v>
      </c>
      <c r="E19" s="189" t="s">
        <v>483</v>
      </c>
      <c r="F19" s="190"/>
      <c r="H19" s="191">
        <f>'Summary CELLAR '!F53</f>
        <v>889800</v>
      </c>
      <c r="I19" s="11"/>
    </row>
    <row r="20" spans="1:9" ht="15.75">
      <c r="A20" s="108"/>
      <c r="B20" s="20"/>
      <c r="E20" s="192"/>
      <c r="F20" s="193"/>
      <c r="H20" s="187"/>
      <c r="I20" s="11"/>
    </row>
    <row r="21" spans="1:9" ht="15.75">
      <c r="A21" s="108"/>
      <c r="B21" s="20"/>
      <c r="E21" s="192"/>
      <c r="F21" s="190"/>
      <c r="H21" s="187"/>
      <c r="I21" s="11"/>
    </row>
    <row r="22" spans="1:9" ht="15.75">
      <c r="A22" s="108"/>
      <c r="B22" s="20"/>
      <c r="E22" s="194"/>
      <c r="F22" s="190"/>
      <c r="H22" s="187"/>
      <c r="I22" s="11"/>
    </row>
    <row r="23" spans="1:9" ht="18">
      <c r="A23" s="108"/>
      <c r="B23" s="188" t="s">
        <v>397</v>
      </c>
      <c r="E23" s="189" t="s">
        <v>484</v>
      </c>
      <c r="F23" s="190"/>
      <c r="H23" s="191">
        <f>'Summary 1ST FLOOR'!F52</f>
        <v>492100</v>
      </c>
      <c r="I23" s="11"/>
    </row>
    <row r="24" spans="1:9" ht="15.75">
      <c r="A24" s="108"/>
      <c r="B24" s="20"/>
      <c r="E24" s="194"/>
      <c r="F24" s="190"/>
      <c r="H24" s="187"/>
      <c r="I24" s="11"/>
    </row>
    <row r="25" spans="1:9" ht="15.75">
      <c r="A25" s="108"/>
      <c r="B25" s="20"/>
      <c r="E25" s="194"/>
      <c r="F25" s="190"/>
      <c r="H25" s="187"/>
      <c r="I25" s="11"/>
    </row>
    <row r="26" spans="1:9" ht="15">
      <c r="A26" s="108"/>
      <c r="B26" s="14"/>
      <c r="C26" s="11"/>
      <c r="D26" s="11"/>
      <c r="E26" s="217"/>
      <c r="F26" s="16"/>
      <c r="G26" s="11"/>
      <c r="H26" s="207"/>
      <c r="I26" s="11"/>
    </row>
    <row r="27" spans="1:9" ht="15.75" thickBot="1">
      <c r="A27" s="108"/>
      <c r="B27" s="14"/>
      <c r="C27" s="11"/>
      <c r="D27" s="11"/>
      <c r="E27" s="218"/>
      <c r="F27" s="16"/>
      <c r="G27" s="11"/>
      <c r="H27" s="208"/>
      <c r="I27" s="11"/>
    </row>
    <row r="28" spans="1:9" ht="18.75" thickTop="1">
      <c r="A28" s="202"/>
      <c r="B28" s="203"/>
      <c r="C28" s="204" t="s">
        <v>412</v>
      </c>
      <c r="D28" s="185"/>
      <c r="E28" s="185"/>
      <c r="F28" s="185"/>
      <c r="G28" s="205"/>
      <c r="H28" s="206">
        <f>SUM(H18:H24)</f>
        <v>1381900</v>
      </c>
      <c r="I28" s="205"/>
    </row>
    <row r="29" spans="1:9" ht="15">
      <c r="A29" s="108"/>
      <c r="B29" s="14"/>
      <c r="C29" s="11"/>
      <c r="D29" s="11"/>
      <c r="E29" s="129"/>
      <c r="F29" s="16"/>
      <c r="G29" s="11"/>
      <c r="H29" s="11"/>
      <c r="I29" s="11"/>
    </row>
    <row r="30" spans="1:9" ht="15">
      <c r="A30" s="108"/>
      <c r="B30" s="14"/>
      <c r="C30" s="11"/>
      <c r="D30" s="11"/>
      <c r="E30" s="129"/>
      <c r="F30" s="16"/>
      <c r="G30" s="11"/>
      <c r="H30" s="11"/>
      <c r="I30" s="11"/>
    </row>
    <row r="31" spans="1:9" ht="15">
      <c r="A31" s="108"/>
      <c r="B31" s="14"/>
      <c r="C31" s="11"/>
      <c r="D31" s="11"/>
      <c r="E31" s="129"/>
      <c r="F31" s="16"/>
      <c r="G31" s="11"/>
      <c r="H31" s="11"/>
      <c r="I31" s="11"/>
    </row>
    <row r="32" spans="1:9" ht="15">
      <c r="A32" s="108"/>
      <c r="B32" s="14"/>
      <c r="C32" s="11"/>
      <c r="D32" s="11"/>
      <c r="E32" s="129"/>
      <c r="F32" s="16"/>
      <c r="G32" s="11"/>
      <c r="H32" s="11"/>
      <c r="I32" s="11"/>
    </row>
    <row r="33" spans="1:9" ht="15">
      <c r="A33" s="108"/>
      <c r="B33" s="14"/>
      <c r="C33" s="11"/>
      <c r="D33" s="11"/>
      <c r="E33" s="129"/>
      <c r="F33" s="16"/>
      <c r="G33" s="11"/>
      <c r="H33" s="11"/>
      <c r="I33" s="11"/>
    </row>
    <row r="34" spans="1:9" ht="15">
      <c r="A34" s="108"/>
      <c r="B34" s="14"/>
      <c r="C34" s="11"/>
      <c r="D34" s="11"/>
      <c r="E34" s="129"/>
      <c r="F34" s="16"/>
      <c r="G34" s="11"/>
      <c r="H34" s="11"/>
      <c r="I34" s="11"/>
    </row>
    <row r="35" spans="1:9" ht="15">
      <c r="A35" s="108"/>
      <c r="B35" s="14"/>
      <c r="C35" s="11"/>
      <c r="D35" s="11"/>
      <c r="E35" s="129"/>
      <c r="F35" s="16"/>
      <c r="G35" s="11"/>
      <c r="H35" s="11"/>
      <c r="I35" s="11"/>
    </row>
    <row r="36" spans="1:9" ht="15">
      <c r="A36" s="108"/>
      <c r="B36" s="14"/>
      <c r="C36" s="11"/>
      <c r="D36" s="11"/>
      <c r="E36" s="129"/>
      <c r="F36" s="16"/>
      <c r="G36" s="11"/>
      <c r="H36" s="11"/>
      <c r="I36" s="11"/>
    </row>
    <row r="37" spans="1:9" ht="15">
      <c r="A37" s="108"/>
      <c r="B37" s="14"/>
      <c r="C37" s="11"/>
      <c r="D37" s="11"/>
      <c r="E37" s="129"/>
      <c r="F37" s="16"/>
      <c r="G37" s="11"/>
      <c r="H37" s="11"/>
      <c r="I37" s="11"/>
    </row>
    <row r="38" spans="1:9" ht="15">
      <c r="A38" s="108"/>
      <c r="B38" s="14"/>
      <c r="C38" s="11"/>
      <c r="D38" s="11"/>
      <c r="E38" s="129"/>
      <c r="F38" s="16"/>
      <c r="G38" s="11"/>
      <c r="H38" s="11"/>
      <c r="I38" s="11"/>
    </row>
    <row r="39" spans="1:9" ht="15.75">
      <c r="A39" s="227" t="s">
        <v>496</v>
      </c>
      <c r="B39" s="14"/>
      <c r="C39" s="11"/>
      <c r="D39" s="11"/>
      <c r="E39" s="129"/>
      <c r="F39" s="16"/>
      <c r="G39" s="11"/>
      <c r="H39" s="11"/>
      <c r="I39" s="11"/>
    </row>
    <row r="40" spans="1:9" ht="30" customHeight="1">
      <c r="A40" s="228"/>
      <c r="B40" s="234" t="str">
        <f>'ALTERNATE '!B15</f>
        <v>ARMSTRONG WOOD WORKS CEILING IN LIEO OF LINWOOD WOOD CEILING</v>
      </c>
      <c r="C40" s="234"/>
      <c r="D40" s="234"/>
      <c r="E40" s="234"/>
      <c r="F40" s="234"/>
      <c r="G40" s="229" t="s">
        <v>499</v>
      </c>
      <c r="H40" s="230">
        <f>'ALTERNATE '!K39</f>
        <v>-32000</v>
      </c>
      <c r="I40" s="231"/>
    </row>
    <row r="41" spans="1:9" ht="15">
      <c r="A41" s="109"/>
      <c r="B41" s="11"/>
      <c r="C41" s="11"/>
      <c r="D41" s="11"/>
      <c r="E41" s="11"/>
      <c r="F41" s="11"/>
      <c r="G41" s="11"/>
      <c r="H41" s="11"/>
      <c r="I41" s="11"/>
    </row>
    <row r="42" spans="1:9" ht="15">
      <c r="A42" s="110"/>
      <c r="B42" s="11"/>
      <c r="C42" s="11"/>
      <c r="D42" s="11"/>
      <c r="E42" s="11"/>
      <c r="F42" s="11"/>
      <c r="G42" s="11"/>
      <c r="H42" s="11"/>
      <c r="I42" s="11"/>
    </row>
    <row r="43" spans="1:9" ht="15">
      <c r="A43" s="111"/>
      <c r="B43" s="11"/>
      <c r="C43" s="11"/>
      <c r="D43" s="11"/>
      <c r="E43" s="11"/>
      <c r="F43" s="11"/>
      <c r="G43" s="11"/>
      <c r="H43" s="11"/>
      <c r="I43" s="11"/>
    </row>
    <row r="44" spans="1:9" ht="15">
      <c r="A44" s="109"/>
      <c r="B44" s="14"/>
      <c r="C44" s="11"/>
      <c r="D44" s="11"/>
      <c r="E44" s="11"/>
      <c r="F44" s="11"/>
      <c r="G44" s="11"/>
      <c r="H44" s="11"/>
      <c r="I44" s="11"/>
    </row>
    <row r="45" spans="1:9" ht="15">
      <c r="A45" s="108"/>
      <c r="B45" s="11"/>
      <c r="C45" s="11"/>
      <c r="D45" s="11"/>
      <c r="E45" s="11"/>
      <c r="F45" s="11"/>
      <c r="G45" s="11"/>
      <c r="H45" s="11"/>
      <c r="I45" s="11"/>
    </row>
    <row r="46" spans="1:9" ht="15">
      <c r="A46" s="108"/>
      <c r="B46" s="11"/>
      <c r="C46" s="11"/>
      <c r="D46" s="11"/>
      <c r="E46" s="11"/>
      <c r="F46" s="11"/>
      <c r="G46" s="11"/>
      <c r="H46" s="11"/>
      <c r="I46" s="11"/>
    </row>
    <row r="47" spans="1:9" ht="15">
      <c r="A47" s="108"/>
      <c r="B47" s="11"/>
      <c r="C47" s="11"/>
      <c r="D47" s="11"/>
      <c r="E47" s="11"/>
      <c r="F47" s="11"/>
      <c r="G47" s="11"/>
      <c r="H47" s="11"/>
      <c r="I47" s="11"/>
    </row>
    <row r="48" spans="1:9" ht="15">
      <c r="A48" s="108"/>
      <c r="B48" s="18"/>
      <c r="C48" s="11"/>
      <c r="D48" s="11"/>
      <c r="E48" s="11"/>
      <c r="F48" s="11"/>
      <c r="G48" s="11"/>
      <c r="H48" s="11"/>
      <c r="I48" s="11"/>
    </row>
    <row r="49" spans="1:9" ht="15">
      <c r="A49" s="108"/>
      <c r="B49" s="18"/>
      <c r="C49" s="11"/>
      <c r="D49" s="11"/>
      <c r="E49" s="11"/>
      <c r="F49" s="11"/>
      <c r="G49" s="11"/>
      <c r="H49" s="11"/>
      <c r="I49" s="11"/>
    </row>
    <row r="50" spans="1:9" ht="15">
      <c r="A50" s="108"/>
      <c r="B50" s="18"/>
      <c r="C50" s="11"/>
      <c r="D50" s="11"/>
      <c r="E50" s="11"/>
      <c r="F50" s="11"/>
      <c r="G50" s="11"/>
      <c r="H50" s="11"/>
      <c r="I50" s="11"/>
    </row>
    <row r="51" spans="1:9" ht="15">
      <c r="A51" s="108"/>
      <c r="B51" s="18"/>
      <c r="C51" s="11"/>
      <c r="D51" s="11"/>
      <c r="E51" s="11"/>
      <c r="F51" s="11"/>
      <c r="G51" s="11"/>
      <c r="H51" s="11"/>
      <c r="I51" s="11"/>
    </row>
    <row r="52" spans="1:9" ht="15">
      <c r="A52" s="11"/>
      <c r="B52" s="17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>
      <c r="A54" s="18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5">
      <c r="A65" s="11"/>
      <c r="B65" s="11"/>
      <c r="C65" s="11"/>
      <c r="D65" s="11"/>
      <c r="E65" s="11"/>
      <c r="F65" s="11"/>
      <c r="G65" s="11"/>
      <c r="H65" s="11"/>
      <c r="I65" s="11"/>
    </row>
  </sheetData>
  <sheetProtection/>
  <mergeCells count="1">
    <mergeCell ref="B40:F40"/>
  </mergeCells>
  <printOptions/>
  <pageMargins left="0.75" right="0.25" top="0.5" bottom="0.25" header="0" footer="0"/>
  <pageSetup fitToHeight="1" fitToWidth="1" horizontalDpi="150" verticalDpi="150" orientation="portrait" scale="76" r:id="rId1"/>
  <headerFooter alignWithMargins="0">
    <oddFooter>&amp;CPage &amp;P of &amp;N&amp;R&amp;D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G74"/>
  <sheetViews>
    <sheetView showZeros="0" defaultGridColor="0" view="pageBreakPreview" zoomScale="70" zoomScaleNormal="85" zoomScaleSheetLayoutView="70" zoomScalePageLayoutView="0" colorId="22" workbookViewId="0" topLeftCell="A1">
      <selection activeCell="C19" sqref="C19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5.77734375" style="6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5.4453125" style="6" customWidth="1"/>
    <col min="11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389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54">
        <f>ROUND(+F12*H12,0)</f>
        <v>0</v>
      </c>
      <c r="J12" s="55"/>
    </row>
    <row r="13" spans="1:10" ht="15" customHeight="1">
      <c r="A13" s="59"/>
      <c r="B13" s="60"/>
      <c r="C13" s="127"/>
      <c r="D13" s="51"/>
      <c r="E13" s="52"/>
      <c r="F13" s="53"/>
      <c r="G13" s="54">
        <f aca="true" t="shared" si="0" ref="G13:G55">ROUND(+D13*F13,0)</f>
        <v>0</v>
      </c>
      <c r="H13" s="53"/>
      <c r="I13" s="124">
        <f aca="true" t="shared" si="1" ref="I13:I69">ROUND(+D13*H13,0)</f>
        <v>0</v>
      </c>
      <c r="J13" s="125">
        <f aca="true" t="shared" si="2" ref="J13:J69">I13+G13</f>
        <v>0</v>
      </c>
    </row>
    <row r="14" spans="1:10" ht="15" customHeight="1">
      <c r="A14" s="59"/>
      <c r="B14" s="173" t="s">
        <v>288</v>
      </c>
      <c r="C14" s="127"/>
      <c r="D14" s="51"/>
      <c r="E14" s="52"/>
      <c r="F14" s="53"/>
      <c r="G14" s="54">
        <f t="shared" si="0"/>
        <v>0</v>
      </c>
      <c r="H14" s="53"/>
      <c r="I14" s="124">
        <f t="shared" si="1"/>
        <v>0</v>
      </c>
      <c r="J14" s="125">
        <f t="shared" si="2"/>
        <v>0</v>
      </c>
    </row>
    <row r="15" spans="1:10" ht="15" customHeight="1">
      <c r="A15" s="59"/>
      <c r="B15" s="60"/>
      <c r="C15" s="127"/>
      <c r="D15" s="51"/>
      <c r="E15" s="52"/>
      <c r="F15" s="53"/>
      <c r="G15" s="54">
        <f t="shared" si="0"/>
        <v>0</v>
      </c>
      <c r="H15" s="53"/>
      <c r="I15" s="124">
        <f t="shared" si="1"/>
        <v>0</v>
      </c>
      <c r="J15" s="125">
        <f t="shared" si="2"/>
        <v>0</v>
      </c>
    </row>
    <row r="16" spans="1:10" ht="15" customHeight="1">
      <c r="A16" s="59"/>
      <c r="B16" s="60"/>
      <c r="C16" s="127" t="s">
        <v>289</v>
      </c>
      <c r="D16" s="51">
        <v>1900</v>
      </c>
      <c r="E16" s="52" t="s">
        <v>115</v>
      </c>
      <c r="F16" s="53">
        <v>0.2</v>
      </c>
      <c r="G16" s="54">
        <f t="shared" si="0"/>
        <v>380</v>
      </c>
      <c r="H16" s="53">
        <v>0.9500000000000001</v>
      </c>
      <c r="I16" s="124">
        <f t="shared" si="1"/>
        <v>1805</v>
      </c>
      <c r="J16" s="125">
        <f t="shared" si="2"/>
        <v>2185</v>
      </c>
    </row>
    <row r="17" spans="1:10" ht="15" customHeight="1" thickBot="1">
      <c r="A17" s="59"/>
      <c r="B17" s="60"/>
      <c r="C17" s="127"/>
      <c r="D17" s="51"/>
      <c r="E17" s="52"/>
      <c r="F17" s="53"/>
      <c r="G17" s="54">
        <f t="shared" si="0"/>
        <v>0</v>
      </c>
      <c r="H17" s="53"/>
      <c r="I17" s="124">
        <f t="shared" si="1"/>
        <v>0</v>
      </c>
      <c r="J17" s="125">
        <f t="shared" si="2"/>
        <v>0</v>
      </c>
    </row>
    <row r="18" spans="1:10" ht="15" customHeight="1" thickTop="1">
      <c r="A18" s="59"/>
      <c r="B18" s="60"/>
      <c r="C18" s="174" t="s">
        <v>295</v>
      </c>
      <c r="D18" s="51"/>
      <c r="E18" s="52"/>
      <c r="F18" s="53"/>
      <c r="G18" s="178">
        <f>SUM(G12:G17)</f>
        <v>380</v>
      </c>
      <c r="H18" s="53"/>
      <c r="I18" s="178">
        <f>SUM(I12:I17)</f>
        <v>1805</v>
      </c>
      <c r="J18" s="179">
        <f t="shared" si="2"/>
        <v>2185</v>
      </c>
    </row>
    <row r="19" spans="1:10" ht="15" customHeight="1">
      <c r="A19" s="59"/>
      <c r="B19" s="60"/>
      <c r="C19" s="127"/>
      <c r="D19" s="51"/>
      <c r="E19" s="52"/>
      <c r="F19" s="53"/>
      <c r="G19" s="54">
        <f t="shared" si="0"/>
        <v>0</v>
      </c>
      <c r="H19" s="53"/>
      <c r="I19" s="124">
        <f t="shared" si="1"/>
        <v>0</v>
      </c>
      <c r="J19" s="125">
        <f t="shared" si="2"/>
        <v>0</v>
      </c>
    </row>
    <row r="20" spans="1:10" ht="15" customHeight="1">
      <c r="A20" s="59"/>
      <c r="B20" s="60"/>
      <c r="C20" s="127"/>
      <c r="D20" s="51"/>
      <c r="E20" s="52"/>
      <c r="F20" s="53"/>
      <c r="G20" s="54"/>
      <c r="H20" s="53"/>
      <c r="I20" s="124"/>
      <c r="J20" s="125"/>
    </row>
    <row r="21" spans="1:10" ht="15" customHeight="1">
      <c r="A21" s="59"/>
      <c r="B21" s="60"/>
      <c r="C21" s="127"/>
      <c r="D21" s="51"/>
      <c r="E21" s="52"/>
      <c r="F21" s="53"/>
      <c r="G21" s="54"/>
      <c r="H21" s="53"/>
      <c r="I21" s="124"/>
      <c r="J21" s="125"/>
    </row>
    <row r="22" spans="1:10" ht="15" customHeight="1">
      <c r="A22" s="59"/>
      <c r="B22" s="60"/>
      <c r="C22" s="127"/>
      <c r="D22" s="51"/>
      <c r="E22" s="52"/>
      <c r="F22" s="53"/>
      <c r="G22" s="54">
        <f t="shared" si="0"/>
        <v>0</v>
      </c>
      <c r="H22" s="53"/>
      <c r="I22" s="124">
        <f t="shared" si="1"/>
        <v>0</v>
      </c>
      <c r="J22" s="125">
        <f t="shared" si="2"/>
        <v>0</v>
      </c>
    </row>
    <row r="23" spans="1:10" ht="15" customHeight="1">
      <c r="A23" s="59"/>
      <c r="B23" s="173" t="s">
        <v>290</v>
      </c>
      <c r="C23" s="127"/>
      <c r="D23" s="51"/>
      <c r="E23" s="52"/>
      <c r="F23" s="53"/>
      <c r="G23" s="54">
        <f t="shared" si="0"/>
        <v>0</v>
      </c>
      <c r="H23" s="53"/>
      <c r="I23" s="124">
        <f t="shared" si="1"/>
        <v>0</v>
      </c>
      <c r="J23" s="125">
        <f t="shared" si="2"/>
        <v>0</v>
      </c>
    </row>
    <row r="24" spans="1:10" ht="15" customHeight="1">
      <c r="A24" s="59"/>
      <c r="B24" s="60"/>
      <c r="C24" s="127"/>
      <c r="D24" s="51"/>
      <c r="E24" s="52"/>
      <c r="F24" s="53"/>
      <c r="G24" s="54">
        <f t="shared" si="0"/>
        <v>0</v>
      </c>
      <c r="H24" s="53"/>
      <c r="I24" s="124">
        <f t="shared" si="1"/>
        <v>0</v>
      </c>
      <c r="J24" s="125">
        <f t="shared" si="2"/>
        <v>0</v>
      </c>
    </row>
    <row r="25" spans="1:10" ht="15" customHeight="1">
      <c r="A25" s="59"/>
      <c r="B25" s="60"/>
      <c r="C25" s="127" t="s">
        <v>291</v>
      </c>
      <c r="D25" s="51">
        <v>1</v>
      </c>
      <c r="E25" s="52" t="s">
        <v>112</v>
      </c>
      <c r="F25" s="53">
        <v>412</v>
      </c>
      <c r="G25" s="54">
        <f t="shared" si="0"/>
        <v>412</v>
      </c>
      <c r="H25" s="53">
        <v>475</v>
      </c>
      <c r="I25" s="124">
        <f t="shared" si="1"/>
        <v>475</v>
      </c>
      <c r="J25" s="125">
        <f t="shared" si="2"/>
        <v>887</v>
      </c>
    </row>
    <row r="26" spans="1:10" ht="15" customHeight="1">
      <c r="A26" s="59"/>
      <c r="B26" s="60"/>
      <c r="C26" s="127" t="s">
        <v>292</v>
      </c>
      <c r="D26" s="51">
        <v>11</v>
      </c>
      <c r="E26" s="52" t="s">
        <v>112</v>
      </c>
      <c r="F26" s="53">
        <v>225</v>
      </c>
      <c r="G26" s="54">
        <f t="shared" si="0"/>
        <v>2475</v>
      </c>
      <c r="H26" s="53">
        <v>475</v>
      </c>
      <c r="I26" s="124">
        <f t="shared" si="1"/>
        <v>5225</v>
      </c>
      <c r="J26" s="125">
        <f t="shared" si="2"/>
        <v>7700</v>
      </c>
    </row>
    <row r="27" spans="1:10" ht="15" customHeight="1" thickBot="1">
      <c r="A27" s="59"/>
      <c r="B27" s="60"/>
      <c r="C27" s="127"/>
      <c r="D27" s="51"/>
      <c r="E27" s="52"/>
      <c r="F27" s="53"/>
      <c r="G27" s="54">
        <f t="shared" si="0"/>
        <v>0</v>
      </c>
      <c r="H27" s="53"/>
      <c r="I27" s="124">
        <f t="shared" si="1"/>
        <v>0</v>
      </c>
      <c r="J27" s="125">
        <f t="shared" si="2"/>
        <v>0</v>
      </c>
    </row>
    <row r="28" spans="1:10" ht="15" customHeight="1" thickTop="1">
      <c r="A28" s="59"/>
      <c r="B28" s="60"/>
      <c r="C28" s="174" t="s">
        <v>296</v>
      </c>
      <c r="D28" s="51"/>
      <c r="E28" s="52"/>
      <c r="F28" s="53"/>
      <c r="G28" s="178">
        <f>SUM(G22:G27)</f>
        <v>2887</v>
      </c>
      <c r="H28" s="53"/>
      <c r="I28" s="178">
        <f>SUM(I22:I27)</f>
        <v>5700</v>
      </c>
      <c r="J28" s="179">
        <f t="shared" si="2"/>
        <v>8587</v>
      </c>
    </row>
    <row r="29" spans="1:10" ht="15" customHeight="1">
      <c r="A29" s="59"/>
      <c r="B29" s="60"/>
      <c r="C29" s="174"/>
      <c r="D29" s="51"/>
      <c r="E29" s="52"/>
      <c r="F29" s="53"/>
      <c r="G29" s="215"/>
      <c r="H29" s="53"/>
      <c r="I29" s="215"/>
      <c r="J29" s="216"/>
    </row>
    <row r="30" spans="1:10" ht="15" customHeight="1">
      <c r="A30" s="59"/>
      <c r="B30" s="60"/>
      <c r="C30" s="127"/>
      <c r="D30" s="51"/>
      <c r="E30" s="52"/>
      <c r="F30" s="53"/>
      <c r="G30" s="54">
        <f t="shared" si="0"/>
        <v>0</v>
      </c>
      <c r="H30" s="53"/>
      <c r="I30" s="124">
        <f t="shared" si="1"/>
        <v>0</v>
      </c>
      <c r="J30" s="125">
        <f t="shared" si="2"/>
        <v>0</v>
      </c>
    </row>
    <row r="31" spans="1:10" ht="15" customHeight="1">
      <c r="A31" s="59"/>
      <c r="B31" s="60"/>
      <c r="C31" s="127"/>
      <c r="D31" s="51"/>
      <c r="E31" s="52"/>
      <c r="F31" s="53"/>
      <c r="G31" s="54"/>
      <c r="H31" s="53"/>
      <c r="I31" s="124"/>
      <c r="J31" s="125"/>
    </row>
    <row r="32" spans="1:10" ht="15" customHeight="1">
      <c r="A32" s="59"/>
      <c r="B32" s="60"/>
      <c r="C32" s="127"/>
      <c r="D32" s="51"/>
      <c r="E32" s="52"/>
      <c r="F32" s="53"/>
      <c r="G32" s="54">
        <f t="shared" si="0"/>
        <v>0</v>
      </c>
      <c r="H32" s="53"/>
      <c r="I32" s="124">
        <f t="shared" si="1"/>
        <v>0</v>
      </c>
      <c r="J32" s="125">
        <f t="shared" si="2"/>
        <v>0</v>
      </c>
    </row>
    <row r="33" spans="1:10" ht="15" customHeight="1">
      <c r="A33" s="59"/>
      <c r="B33" s="173" t="s">
        <v>279</v>
      </c>
      <c r="C33" s="127"/>
      <c r="D33" s="51"/>
      <c r="E33" s="52"/>
      <c r="F33" s="53"/>
      <c r="G33" s="54">
        <f t="shared" si="0"/>
        <v>0</v>
      </c>
      <c r="H33" s="53"/>
      <c r="I33" s="124">
        <f t="shared" si="1"/>
        <v>0</v>
      </c>
      <c r="J33" s="125">
        <f t="shared" si="2"/>
        <v>0</v>
      </c>
    </row>
    <row r="34" spans="1:10" ht="15" customHeight="1">
      <c r="A34" s="59"/>
      <c r="B34" s="60"/>
      <c r="C34" s="127"/>
      <c r="D34" s="51"/>
      <c r="E34" s="52"/>
      <c r="F34" s="53"/>
      <c r="G34" s="54">
        <f t="shared" si="0"/>
        <v>0</v>
      </c>
      <c r="H34" s="53"/>
      <c r="I34" s="124">
        <f t="shared" si="1"/>
        <v>0</v>
      </c>
      <c r="J34" s="125">
        <f t="shared" si="2"/>
        <v>0</v>
      </c>
    </row>
    <row r="35" spans="1:10" ht="15" customHeight="1">
      <c r="A35" s="59"/>
      <c r="B35" s="60"/>
      <c r="C35" s="127" t="s">
        <v>293</v>
      </c>
      <c r="D35" s="51">
        <v>1</v>
      </c>
      <c r="E35" s="52" t="s">
        <v>123</v>
      </c>
      <c r="F35" s="53">
        <v>25</v>
      </c>
      <c r="G35" s="54">
        <f t="shared" si="0"/>
        <v>25</v>
      </c>
      <c r="H35" s="53">
        <v>285</v>
      </c>
      <c r="I35" s="124">
        <f t="shared" si="1"/>
        <v>285</v>
      </c>
      <c r="J35" s="125">
        <f t="shared" si="2"/>
        <v>310</v>
      </c>
    </row>
    <row r="36" spans="1:10" ht="15" customHeight="1">
      <c r="A36" s="59"/>
      <c r="B36" s="60"/>
      <c r="C36" s="127" t="s">
        <v>294</v>
      </c>
      <c r="D36" s="51">
        <v>1</v>
      </c>
      <c r="E36" s="52" t="s">
        <v>123</v>
      </c>
      <c r="F36" s="53"/>
      <c r="G36" s="54">
        <f t="shared" si="0"/>
        <v>0</v>
      </c>
      <c r="H36" s="53">
        <v>760</v>
      </c>
      <c r="I36" s="124">
        <f t="shared" si="1"/>
        <v>760</v>
      </c>
      <c r="J36" s="125">
        <f t="shared" si="2"/>
        <v>760</v>
      </c>
    </row>
    <row r="37" spans="1:10" ht="15" customHeight="1" thickBot="1">
      <c r="A37" s="59"/>
      <c r="B37" s="60"/>
      <c r="C37" s="127"/>
      <c r="D37" s="51"/>
      <c r="E37" s="52"/>
      <c r="F37" s="53"/>
      <c r="G37" s="54">
        <f t="shared" si="0"/>
        <v>0</v>
      </c>
      <c r="H37" s="53"/>
      <c r="I37" s="124">
        <f t="shared" si="1"/>
        <v>0</v>
      </c>
      <c r="J37" s="125">
        <f t="shared" si="2"/>
        <v>0</v>
      </c>
    </row>
    <row r="38" spans="1:10" ht="15" customHeight="1" thickTop="1">
      <c r="A38" s="59"/>
      <c r="B38" s="60"/>
      <c r="C38" s="174" t="s">
        <v>286</v>
      </c>
      <c r="D38" s="51"/>
      <c r="E38" s="52"/>
      <c r="F38" s="53"/>
      <c r="G38" s="178">
        <f>SUM(G32:G37)</f>
        <v>25</v>
      </c>
      <c r="H38" s="53"/>
      <c r="I38" s="178">
        <f>SUM(I32:I37)</f>
        <v>1045</v>
      </c>
      <c r="J38" s="179">
        <f t="shared" si="2"/>
        <v>1070</v>
      </c>
    </row>
    <row r="39" spans="1:10" ht="15" customHeight="1">
      <c r="A39" s="59"/>
      <c r="B39" s="60"/>
      <c r="C39" s="127"/>
      <c r="D39" s="51"/>
      <c r="E39" s="52"/>
      <c r="F39" s="53"/>
      <c r="G39" s="54">
        <f t="shared" si="0"/>
        <v>0</v>
      </c>
      <c r="H39" s="53"/>
      <c r="I39" s="124">
        <f t="shared" si="1"/>
        <v>0</v>
      </c>
      <c r="J39" s="125">
        <f t="shared" si="2"/>
        <v>0</v>
      </c>
    </row>
    <row r="40" spans="1:10" ht="15" customHeight="1">
      <c r="A40" s="59"/>
      <c r="B40" s="60"/>
      <c r="C40" s="127"/>
      <c r="D40" s="51"/>
      <c r="E40" s="52"/>
      <c r="F40" s="53"/>
      <c r="G40" s="54">
        <f t="shared" si="0"/>
        <v>0</v>
      </c>
      <c r="H40" s="53"/>
      <c r="I40" s="124">
        <f t="shared" si="1"/>
        <v>0</v>
      </c>
      <c r="J40" s="125">
        <f t="shared" si="2"/>
        <v>0</v>
      </c>
    </row>
    <row r="41" spans="1:10" ht="15" customHeight="1">
      <c r="A41" s="59"/>
      <c r="B41" s="60"/>
      <c r="C41" s="127"/>
      <c r="D41" s="51"/>
      <c r="E41" s="52"/>
      <c r="F41" s="53"/>
      <c r="G41" s="54">
        <f t="shared" si="0"/>
        <v>0</v>
      </c>
      <c r="H41" s="53"/>
      <c r="I41" s="124">
        <f t="shared" si="1"/>
        <v>0</v>
      </c>
      <c r="J41" s="125">
        <f t="shared" si="2"/>
        <v>0</v>
      </c>
    </row>
    <row r="42" spans="1:10" ht="15" customHeight="1">
      <c r="A42" s="59"/>
      <c r="B42" s="60"/>
      <c r="C42" s="127"/>
      <c r="D42" s="51"/>
      <c r="E42" s="52"/>
      <c r="F42" s="53"/>
      <c r="G42" s="54">
        <f t="shared" si="0"/>
        <v>0</v>
      </c>
      <c r="H42" s="53"/>
      <c r="I42" s="124">
        <f t="shared" si="1"/>
        <v>0</v>
      </c>
      <c r="J42" s="125">
        <f t="shared" si="2"/>
        <v>0</v>
      </c>
    </row>
    <row r="43" spans="1:10" ht="15" customHeight="1">
      <c r="A43" s="59"/>
      <c r="B43" s="60"/>
      <c r="C43" s="127"/>
      <c r="D43" s="51"/>
      <c r="E43" s="52"/>
      <c r="F43" s="53"/>
      <c r="G43" s="54">
        <f t="shared" si="0"/>
        <v>0</v>
      </c>
      <c r="H43" s="53"/>
      <c r="I43" s="124">
        <f t="shared" si="1"/>
        <v>0</v>
      </c>
      <c r="J43" s="125">
        <f t="shared" si="2"/>
        <v>0</v>
      </c>
    </row>
    <row r="44" spans="1:10" ht="15" customHeight="1">
      <c r="A44" s="59"/>
      <c r="B44" s="60"/>
      <c r="C44" s="127"/>
      <c r="D44" s="51"/>
      <c r="E44" s="52"/>
      <c r="F44" s="53"/>
      <c r="G44" s="54">
        <f t="shared" si="0"/>
        <v>0</v>
      </c>
      <c r="H44" s="53"/>
      <c r="I44" s="124">
        <f t="shared" si="1"/>
        <v>0</v>
      </c>
      <c r="J44" s="125">
        <f t="shared" si="2"/>
        <v>0</v>
      </c>
    </row>
    <row r="45" spans="1:10" ht="15" customHeight="1">
      <c r="A45" s="59"/>
      <c r="B45" s="60"/>
      <c r="C45" s="127"/>
      <c r="D45" s="51"/>
      <c r="E45" s="52"/>
      <c r="F45" s="53"/>
      <c r="G45" s="54">
        <f t="shared" si="0"/>
        <v>0</v>
      </c>
      <c r="H45" s="53"/>
      <c r="I45" s="124">
        <f t="shared" si="1"/>
        <v>0</v>
      </c>
      <c r="J45" s="125">
        <f t="shared" si="2"/>
        <v>0</v>
      </c>
    </row>
    <row r="46" spans="1:10" ht="15" customHeight="1">
      <c r="A46" s="59"/>
      <c r="B46" s="60"/>
      <c r="C46" s="127"/>
      <c r="D46" s="51"/>
      <c r="E46" s="52"/>
      <c r="F46" s="53"/>
      <c r="G46" s="54">
        <f t="shared" si="0"/>
        <v>0</v>
      </c>
      <c r="H46" s="53"/>
      <c r="I46" s="124">
        <f t="shared" si="1"/>
        <v>0</v>
      </c>
      <c r="J46" s="125">
        <f t="shared" si="2"/>
        <v>0</v>
      </c>
    </row>
    <row r="47" spans="1:10" ht="15" customHeight="1">
      <c r="A47" s="59"/>
      <c r="B47" s="60"/>
      <c r="C47" s="127"/>
      <c r="D47" s="51"/>
      <c r="E47" s="52"/>
      <c r="F47" s="53"/>
      <c r="G47" s="54">
        <f t="shared" si="0"/>
        <v>0</v>
      </c>
      <c r="H47" s="53"/>
      <c r="I47" s="124">
        <f t="shared" si="1"/>
        <v>0</v>
      </c>
      <c r="J47" s="125">
        <f t="shared" si="2"/>
        <v>0</v>
      </c>
    </row>
    <row r="48" spans="1:10" ht="15" customHeight="1">
      <c r="A48" s="59"/>
      <c r="B48" s="61"/>
      <c r="C48" s="114"/>
      <c r="D48" s="122"/>
      <c r="E48" s="128"/>
      <c r="F48" s="123"/>
      <c r="G48" s="54">
        <f t="shared" si="0"/>
        <v>0</v>
      </c>
      <c r="H48" s="123"/>
      <c r="I48" s="124">
        <f t="shared" si="1"/>
        <v>0</v>
      </c>
      <c r="J48" s="125">
        <f t="shared" si="2"/>
        <v>0</v>
      </c>
    </row>
    <row r="49" spans="1:10" ht="15" customHeight="1">
      <c r="A49" s="59"/>
      <c r="B49" s="61"/>
      <c r="C49" s="114"/>
      <c r="D49" s="122"/>
      <c r="E49" s="128"/>
      <c r="F49" s="123"/>
      <c r="G49" s="54">
        <f t="shared" si="0"/>
        <v>0</v>
      </c>
      <c r="H49" s="123"/>
      <c r="I49" s="124">
        <f t="shared" si="1"/>
        <v>0</v>
      </c>
      <c r="J49" s="125">
        <f t="shared" si="2"/>
        <v>0</v>
      </c>
    </row>
    <row r="50" spans="1:10" ht="15" customHeight="1">
      <c r="A50" s="59"/>
      <c r="B50" s="61"/>
      <c r="C50" s="114"/>
      <c r="D50" s="122"/>
      <c r="E50" s="128"/>
      <c r="F50" s="123"/>
      <c r="G50" s="54">
        <f t="shared" si="0"/>
        <v>0</v>
      </c>
      <c r="H50" s="123"/>
      <c r="I50" s="124">
        <f t="shared" si="1"/>
        <v>0</v>
      </c>
      <c r="J50" s="125">
        <f t="shared" si="2"/>
        <v>0</v>
      </c>
    </row>
    <row r="51" spans="1:10" ht="13.5" customHeight="1">
      <c r="A51" s="59"/>
      <c r="B51" s="61"/>
      <c r="C51" s="114"/>
      <c r="D51" s="122"/>
      <c r="E51" s="128"/>
      <c r="F51" s="123"/>
      <c r="G51" s="54">
        <f t="shared" si="0"/>
        <v>0</v>
      </c>
      <c r="H51" s="123"/>
      <c r="I51" s="124">
        <f t="shared" si="1"/>
        <v>0</v>
      </c>
      <c r="J51" s="125">
        <f t="shared" si="2"/>
        <v>0</v>
      </c>
    </row>
    <row r="52" spans="1:10" ht="15" customHeight="1">
      <c r="A52" s="59"/>
      <c r="B52" s="61"/>
      <c r="C52" s="114"/>
      <c r="D52" s="122"/>
      <c r="E52" s="128"/>
      <c r="F52" s="123"/>
      <c r="G52" s="54">
        <f t="shared" si="0"/>
        <v>0</v>
      </c>
      <c r="H52" s="123"/>
      <c r="I52" s="124">
        <f t="shared" si="1"/>
        <v>0</v>
      </c>
      <c r="J52" s="125">
        <f t="shared" si="2"/>
        <v>0</v>
      </c>
    </row>
    <row r="53" spans="1:10" ht="15" customHeight="1">
      <c r="A53" s="59"/>
      <c r="B53" s="61"/>
      <c r="C53" s="114"/>
      <c r="D53" s="122"/>
      <c r="E53" s="128"/>
      <c r="F53" s="123"/>
      <c r="G53" s="54">
        <f t="shared" si="0"/>
        <v>0</v>
      </c>
      <c r="H53" s="123"/>
      <c r="I53" s="124">
        <f t="shared" si="1"/>
        <v>0</v>
      </c>
      <c r="J53" s="125">
        <f t="shared" si="2"/>
        <v>0</v>
      </c>
    </row>
    <row r="54" spans="1:10" ht="15" customHeight="1">
      <c r="A54" s="59"/>
      <c r="B54" s="61"/>
      <c r="C54" s="114"/>
      <c r="D54" s="122"/>
      <c r="E54" s="128"/>
      <c r="F54" s="123"/>
      <c r="G54" s="54">
        <f t="shared" si="0"/>
        <v>0</v>
      </c>
      <c r="H54" s="123"/>
      <c r="I54" s="124">
        <f t="shared" si="1"/>
        <v>0</v>
      </c>
      <c r="J54" s="125">
        <f t="shared" si="2"/>
        <v>0</v>
      </c>
    </row>
    <row r="55" spans="1:10" ht="15" customHeight="1">
      <c r="A55" s="59"/>
      <c r="B55" s="61"/>
      <c r="C55" s="114"/>
      <c r="D55" s="122"/>
      <c r="E55" s="128"/>
      <c r="F55" s="123"/>
      <c r="G55" s="54">
        <f t="shared" si="0"/>
        <v>0</v>
      </c>
      <c r="H55" s="123"/>
      <c r="I55" s="124">
        <f t="shared" si="1"/>
        <v>0</v>
      </c>
      <c r="J55" s="125">
        <f t="shared" si="2"/>
        <v>0</v>
      </c>
    </row>
    <row r="56" spans="1:10" ht="15" customHeight="1">
      <c r="A56" s="59"/>
      <c r="B56" s="61"/>
      <c r="C56" s="114"/>
      <c r="D56" s="122"/>
      <c r="E56" s="128"/>
      <c r="F56" s="123"/>
      <c r="G56" s="124">
        <f aca="true" t="shared" si="3" ref="G56:G69">ROUND(+D56*F56,0)</f>
        <v>0</v>
      </c>
      <c r="H56" s="123"/>
      <c r="I56" s="124">
        <f t="shared" si="1"/>
        <v>0</v>
      </c>
      <c r="J56" s="125">
        <f t="shared" si="2"/>
        <v>0</v>
      </c>
    </row>
    <row r="57" spans="1:10" ht="15" customHeight="1">
      <c r="A57" s="59"/>
      <c r="B57" s="61"/>
      <c r="C57" s="114"/>
      <c r="D57" s="122"/>
      <c r="E57" s="128"/>
      <c r="F57" s="123"/>
      <c r="G57" s="124">
        <f t="shared" si="3"/>
        <v>0</v>
      </c>
      <c r="H57" s="123"/>
      <c r="I57" s="124">
        <f t="shared" si="1"/>
        <v>0</v>
      </c>
      <c r="J57" s="125">
        <f t="shared" si="2"/>
        <v>0</v>
      </c>
    </row>
    <row r="58" spans="1:10" ht="15" customHeight="1">
      <c r="A58" s="59"/>
      <c r="B58" s="61"/>
      <c r="C58" s="114"/>
      <c r="D58" s="122"/>
      <c r="E58" s="128"/>
      <c r="F58" s="123"/>
      <c r="G58" s="124">
        <f t="shared" si="3"/>
        <v>0</v>
      </c>
      <c r="H58" s="123"/>
      <c r="I58" s="124">
        <f t="shared" si="1"/>
        <v>0</v>
      </c>
      <c r="J58" s="125">
        <f t="shared" si="2"/>
        <v>0</v>
      </c>
    </row>
    <row r="59" spans="1:10" ht="15" customHeight="1">
      <c r="A59" s="59"/>
      <c r="B59" s="61"/>
      <c r="C59" s="114"/>
      <c r="D59" s="122"/>
      <c r="E59" s="128"/>
      <c r="F59" s="123"/>
      <c r="G59" s="124">
        <f t="shared" si="3"/>
        <v>0</v>
      </c>
      <c r="H59" s="123"/>
      <c r="I59" s="124">
        <f t="shared" si="1"/>
        <v>0</v>
      </c>
      <c r="J59" s="125">
        <f t="shared" si="2"/>
        <v>0</v>
      </c>
    </row>
    <row r="60" spans="1:10" ht="15" customHeight="1">
      <c r="A60" s="59"/>
      <c r="B60" s="61"/>
      <c r="C60" s="114"/>
      <c r="D60" s="122"/>
      <c r="E60" s="128"/>
      <c r="F60" s="123"/>
      <c r="G60" s="124">
        <f t="shared" si="3"/>
        <v>0</v>
      </c>
      <c r="H60" s="123"/>
      <c r="I60" s="124">
        <f t="shared" si="1"/>
        <v>0</v>
      </c>
      <c r="J60" s="125">
        <f t="shared" si="2"/>
        <v>0</v>
      </c>
    </row>
    <row r="61" spans="1:10" ht="15" customHeight="1">
      <c r="A61" s="59"/>
      <c r="B61" s="61"/>
      <c r="C61" s="114"/>
      <c r="D61" s="122"/>
      <c r="E61" s="128"/>
      <c r="F61" s="123"/>
      <c r="G61" s="124">
        <f t="shared" si="3"/>
        <v>0</v>
      </c>
      <c r="H61" s="123"/>
      <c r="I61" s="124">
        <f t="shared" si="1"/>
        <v>0</v>
      </c>
      <c r="J61" s="125">
        <f t="shared" si="2"/>
        <v>0</v>
      </c>
    </row>
    <row r="62" spans="1:10" ht="15" customHeight="1">
      <c r="A62" s="59"/>
      <c r="B62" s="61"/>
      <c r="C62" s="114"/>
      <c r="D62" s="122"/>
      <c r="E62" s="128"/>
      <c r="F62" s="123"/>
      <c r="G62" s="124">
        <f t="shared" si="3"/>
        <v>0</v>
      </c>
      <c r="H62" s="123"/>
      <c r="I62" s="124">
        <f t="shared" si="1"/>
        <v>0</v>
      </c>
      <c r="J62" s="125">
        <f t="shared" si="2"/>
        <v>0</v>
      </c>
    </row>
    <row r="63" spans="1:10" ht="15" customHeight="1">
      <c r="A63" s="59"/>
      <c r="B63" s="61"/>
      <c r="C63" s="114"/>
      <c r="D63" s="122"/>
      <c r="E63" s="128"/>
      <c r="F63" s="123"/>
      <c r="G63" s="124">
        <f t="shared" si="3"/>
        <v>0</v>
      </c>
      <c r="H63" s="123"/>
      <c r="I63" s="124">
        <f t="shared" si="1"/>
        <v>0</v>
      </c>
      <c r="J63" s="125">
        <f t="shared" si="2"/>
        <v>0</v>
      </c>
    </row>
    <row r="64" spans="1:10" ht="15" customHeight="1">
      <c r="A64" s="59"/>
      <c r="B64" s="61"/>
      <c r="C64" s="114"/>
      <c r="D64" s="122"/>
      <c r="E64" s="128"/>
      <c r="F64" s="123"/>
      <c r="G64" s="124">
        <f t="shared" si="3"/>
        <v>0</v>
      </c>
      <c r="H64" s="123"/>
      <c r="I64" s="124">
        <f t="shared" si="1"/>
        <v>0</v>
      </c>
      <c r="J64" s="125">
        <f t="shared" si="2"/>
        <v>0</v>
      </c>
    </row>
    <row r="65" spans="1:10" ht="15" customHeight="1">
      <c r="A65" s="59"/>
      <c r="B65" s="61"/>
      <c r="C65" s="114"/>
      <c r="D65" s="122"/>
      <c r="E65" s="128"/>
      <c r="F65" s="123"/>
      <c r="G65" s="124">
        <f t="shared" si="3"/>
        <v>0</v>
      </c>
      <c r="H65" s="123"/>
      <c r="I65" s="124">
        <f t="shared" si="1"/>
        <v>0</v>
      </c>
      <c r="J65" s="125">
        <f t="shared" si="2"/>
        <v>0</v>
      </c>
    </row>
    <row r="66" spans="1:10" ht="15" customHeight="1">
      <c r="A66" s="59"/>
      <c r="B66" s="61"/>
      <c r="C66" s="114"/>
      <c r="D66" s="122"/>
      <c r="E66" s="128"/>
      <c r="F66" s="123"/>
      <c r="G66" s="124">
        <f t="shared" si="3"/>
        <v>0</v>
      </c>
      <c r="H66" s="123"/>
      <c r="I66" s="124">
        <f t="shared" si="1"/>
        <v>0</v>
      </c>
      <c r="J66" s="125">
        <f t="shared" si="2"/>
        <v>0</v>
      </c>
    </row>
    <row r="67" spans="1:10" ht="15" customHeight="1">
      <c r="A67" s="59"/>
      <c r="B67" s="61"/>
      <c r="C67" s="114"/>
      <c r="D67" s="122"/>
      <c r="E67" s="128"/>
      <c r="F67" s="123"/>
      <c r="G67" s="124">
        <f t="shared" si="3"/>
        <v>0</v>
      </c>
      <c r="H67" s="123"/>
      <c r="I67" s="124">
        <f t="shared" si="1"/>
        <v>0</v>
      </c>
      <c r="J67" s="125">
        <f t="shared" si="2"/>
        <v>0</v>
      </c>
    </row>
    <row r="68" spans="1:10" ht="15.75" customHeight="1">
      <c r="A68" s="59"/>
      <c r="B68" s="61"/>
      <c r="C68" s="114"/>
      <c r="D68" s="122"/>
      <c r="E68" s="128"/>
      <c r="F68" s="123"/>
      <c r="G68" s="124">
        <f t="shared" si="3"/>
        <v>0</v>
      </c>
      <c r="H68" s="123"/>
      <c r="I68" s="124">
        <f t="shared" si="1"/>
        <v>0</v>
      </c>
      <c r="J68" s="125">
        <f t="shared" si="2"/>
        <v>0</v>
      </c>
    </row>
    <row r="69" spans="1:10" ht="15" customHeight="1">
      <c r="A69" s="59"/>
      <c r="B69" s="61"/>
      <c r="C69" s="114"/>
      <c r="D69" s="122"/>
      <c r="E69" s="128"/>
      <c r="F69" s="123"/>
      <c r="G69" s="124">
        <f t="shared" si="3"/>
        <v>0</v>
      </c>
      <c r="H69" s="123"/>
      <c r="I69" s="124">
        <f t="shared" si="1"/>
        <v>0</v>
      </c>
      <c r="J69" s="125">
        <f t="shared" si="2"/>
        <v>0</v>
      </c>
    </row>
    <row r="70" spans="1:10" ht="15">
      <c r="A70" s="59"/>
      <c r="B70" s="61"/>
      <c r="C70" s="114"/>
      <c r="D70" s="122"/>
      <c r="E70" s="128"/>
      <c r="F70" s="123"/>
      <c r="G70" s="124">
        <f>ROUND(+D70*F70,0)</f>
        <v>0</v>
      </c>
      <c r="H70" s="123"/>
      <c r="I70" s="124">
        <f>ROUND(+D70*H70,0)</f>
        <v>0</v>
      </c>
      <c r="J70" s="125">
        <f>I70+G70</f>
        <v>0</v>
      </c>
    </row>
    <row r="71" spans="1:10" ht="15">
      <c r="A71" s="59"/>
      <c r="B71" s="61"/>
      <c r="C71" s="114"/>
      <c r="D71" s="122"/>
      <c r="E71" s="128"/>
      <c r="F71" s="123"/>
      <c r="G71" s="124">
        <f>ROUND(+D71*F71,0)</f>
        <v>0</v>
      </c>
      <c r="H71" s="123"/>
      <c r="I71" s="124">
        <f>ROUND(+D71*H71,0)</f>
        <v>0</v>
      </c>
      <c r="J71" s="125">
        <f>I71+G71</f>
        <v>0</v>
      </c>
    </row>
    <row r="74" spans="7:12" ht="15">
      <c r="G74" s="6">
        <f>SUM(G15:G40)*0.5</f>
        <v>3292</v>
      </c>
      <c r="I74" s="6">
        <f>SUM(I15:I40)*0.5</f>
        <v>8550</v>
      </c>
      <c r="J74" s="6">
        <f>SUM(J15:J69)*5</f>
        <v>118420</v>
      </c>
      <c r="K74" s="6">
        <f>G74+I74</f>
        <v>11842</v>
      </c>
      <c r="L74" s="6">
        <f>'Summary F.P. CELLAR'!F41</f>
        <v>11842</v>
      </c>
    </row>
  </sheetData>
  <sheetProtection/>
  <printOptions/>
  <pageMargins left="0.75" right="0" top="0.5" bottom="0.25" header="0" footer="0"/>
  <pageSetup fitToHeight="0" fitToWidth="0" horizontalDpi="600" verticalDpi="600" orientation="portrait" scale="56" r:id="rId1"/>
  <headerFooter alignWithMargins="0">
    <oddFooter>&amp;CPage &amp;P of &amp;N&amp;R&amp;D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Zeros="0" defaultGridColor="0" view="pageBreakPreview" zoomScale="85" zoomScaleNormal="85" zoomScaleSheetLayoutView="85" zoomScalePageLayoutView="0" colorId="22" workbookViewId="0" topLeftCell="A1">
      <selection activeCell="D11" sqref="D11"/>
    </sheetView>
  </sheetViews>
  <sheetFormatPr defaultColWidth="10.4453125" defaultRowHeight="15"/>
  <cols>
    <col min="1" max="1" width="11.77734375" style="6" customWidth="1"/>
    <col min="2" max="2" width="38.6640625" style="6" customWidth="1"/>
    <col min="3" max="4" width="12.77734375" style="6" customWidth="1"/>
    <col min="5" max="6" width="13.77734375" style="6" customWidth="1"/>
    <col min="7" max="16384" width="10.4453125" style="6" customWidth="1"/>
  </cols>
  <sheetData>
    <row r="1" spans="1:9" ht="18.75">
      <c r="A1" s="1" t="s">
        <v>55</v>
      </c>
      <c r="B1" s="1"/>
      <c r="C1" s="2"/>
      <c r="D1" s="2"/>
      <c r="E1" s="2"/>
      <c r="F1" s="30"/>
      <c r="G1" s="31"/>
      <c r="H1" s="31"/>
      <c r="I1" s="32"/>
    </row>
    <row r="2" spans="1:9" ht="18.75">
      <c r="A2" s="33" t="s">
        <v>23</v>
      </c>
      <c r="B2" s="1"/>
      <c r="C2" s="2"/>
      <c r="D2" s="2"/>
      <c r="E2" s="2"/>
      <c r="F2" s="2" t="s">
        <v>36</v>
      </c>
      <c r="G2" s="2"/>
      <c r="H2" s="2"/>
      <c r="I2" s="7"/>
    </row>
    <row r="3" ht="15">
      <c r="F3" s="5"/>
    </row>
    <row r="4" spans="1:6" ht="15.75">
      <c r="A4" s="34" t="s">
        <v>0</v>
      </c>
      <c r="B4" s="34" t="s">
        <v>68</v>
      </c>
      <c r="C4" s="35"/>
      <c r="D4" s="35"/>
      <c r="E4" s="36" t="s">
        <v>1</v>
      </c>
      <c r="F4" s="37" t="str">
        <f>C_1!$I$4</f>
        <v>4-0069</v>
      </c>
    </row>
    <row r="5" spans="1:6" ht="15.75">
      <c r="A5" s="34" t="s">
        <v>2</v>
      </c>
      <c r="B5" s="35" t="str">
        <f>C_1!$B$5</f>
        <v>SAMPLE</v>
      </c>
      <c r="C5" s="35"/>
      <c r="D5" s="35"/>
      <c r="E5" s="36" t="s">
        <v>3</v>
      </c>
      <c r="F5" s="38" t="str">
        <f>'Summary P'!F5</f>
        <v>BH</v>
      </c>
    </row>
    <row r="6" spans="1:6" ht="15.75">
      <c r="A6" s="34" t="s">
        <v>4</v>
      </c>
      <c r="B6" s="35">
        <f>C_1!$B$6</f>
        <v>0</v>
      </c>
      <c r="C6" s="35"/>
      <c r="D6" s="35"/>
      <c r="E6" s="36" t="s">
        <v>5</v>
      </c>
      <c r="F6" s="38">
        <f>C_1!I6</f>
        <v>0</v>
      </c>
    </row>
    <row r="7" spans="1:6" ht="15.75">
      <c r="A7" s="34" t="s">
        <v>6</v>
      </c>
      <c r="B7" s="35">
        <f>C_1!$B$7</f>
        <v>0</v>
      </c>
      <c r="C7" s="35"/>
      <c r="D7" s="35"/>
      <c r="E7" s="36" t="s">
        <v>7</v>
      </c>
      <c r="F7" s="37" t="str">
        <f>C_1!$I$7</f>
        <v>03-25-14</v>
      </c>
    </row>
    <row r="8" spans="1:6" ht="15.75">
      <c r="A8" s="34" t="s">
        <v>8</v>
      </c>
      <c r="B8" s="35">
        <f>C_1!$B$8</f>
        <v>0</v>
      </c>
      <c r="C8" s="35"/>
      <c r="D8" s="35"/>
      <c r="E8" s="36" t="s">
        <v>9</v>
      </c>
      <c r="F8" s="37">
        <f>C_1!$I$8</f>
        <v>0</v>
      </c>
    </row>
    <row r="9" spans="1:6" ht="15.75">
      <c r="A9" s="35"/>
      <c r="B9" s="35"/>
      <c r="C9" s="35"/>
      <c r="D9" s="35"/>
      <c r="E9" s="36" t="s">
        <v>63</v>
      </c>
      <c r="F9" s="37"/>
    </row>
    <row r="10" spans="1:6" ht="15">
      <c r="A10" s="35"/>
      <c r="B10" s="35"/>
      <c r="C10" s="35"/>
      <c r="D10" s="35"/>
      <c r="E10" s="35"/>
      <c r="F10" s="37"/>
    </row>
    <row r="11" spans="1:6" ht="15">
      <c r="A11" s="39" t="s">
        <v>24</v>
      </c>
      <c r="B11" s="40" t="s">
        <v>25</v>
      </c>
      <c r="C11" s="41" t="s">
        <v>26</v>
      </c>
      <c r="D11" s="117" t="s">
        <v>64</v>
      </c>
      <c r="E11" s="39"/>
      <c r="F11" s="38"/>
    </row>
    <row r="12" spans="1:6" ht="15.75">
      <c r="A12" s="42"/>
      <c r="B12" s="113"/>
      <c r="C12" s="43"/>
      <c r="D12" s="144" t="e">
        <f>C12/$F$9</f>
        <v>#DIV/0!</v>
      </c>
      <c r="E12" s="16"/>
      <c r="F12" s="37"/>
    </row>
    <row r="13" spans="1:6" ht="15">
      <c r="A13" s="59"/>
      <c r="B13" s="60"/>
      <c r="C13" s="43"/>
      <c r="D13" s="144" t="e">
        <f aca="true" t="shared" si="0" ref="D13:D39">C13/$F$9</f>
        <v>#DIV/0!</v>
      </c>
      <c r="E13" s="16"/>
      <c r="F13" s="37"/>
    </row>
    <row r="14" spans="1:6" ht="15">
      <c r="A14" s="59"/>
      <c r="B14" s="60"/>
      <c r="C14" s="43"/>
      <c r="D14" s="144" t="e">
        <f t="shared" si="0"/>
        <v>#DIV/0!</v>
      </c>
      <c r="E14" s="16"/>
      <c r="F14" s="37"/>
    </row>
    <row r="15" spans="1:6" ht="15">
      <c r="A15" s="59"/>
      <c r="B15" s="60"/>
      <c r="C15" s="43"/>
      <c r="D15" s="144" t="e">
        <f t="shared" si="0"/>
        <v>#DIV/0!</v>
      </c>
      <c r="E15" s="16"/>
      <c r="F15" s="37"/>
    </row>
    <row r="16" spans="1:6" ht="15">
      <c r="A16" s="59"/>
      <c r="B16" s="60"/>
      <c r="C16" s="43"/>
      <c r="D16" s="144" t="e">
        <f t="shared" si="0"/>
        <v>#DIV/0!</v>
      </c>
      <c r="E16" s="16"/>
      <c r="F16" s="37"/>
    </row>
    <row r="17" spans="1:6" ht="15">
      <c r="A17" s="59"/>
      <c r="B17" s="60"/>
      <c r="C17" s="43"/>
      <c r="D17" s="144" t="e">
        <f t="shared" si="0"/>
        <v>#DIV/0!</v>
      </c>
      <c r="E17" s="16"/>
      <c r="F17" s="37"/>
    </row>
    <row r="18" spans="1:6" ht="15">
      <c r="A18" s="59"/>
      <c r="B18" s="60"/>
      <c r="C18" s="43"/>
      <c r="D18" s="144" t="e">
        <f t="shared" si="0"/>
        <v>#DIV/0!</v>
      </c>
      <c r="E18" s="16"/>
      <c r="F18" s="37"/>
    </row>
    <row r="19" spans="1:6" ht="15">
      <c r="A19" s="59"/>
      <c r="B19" s="60"/>
      <c r="C19" s="43"/>
      <c r="D19" s="144" t="e">
        <f t="shared" si="0"/>
        <v>#DIV/0!</v>
      </c>
      <c r="E19" s="16"/>
      <c r="F19" s="37"/>
    </row>
    <row r="20" spans="1:6" ht="15">
      <c r="A20" s="59"/>
      <c r="B20" s="60"/>
      <c r="C20" s="43"/>
      <c r="D20" s="144" t="e">
        <f t="shared" si="0"/>
        <v>#DIV/0!</v>
      </c>
      <c r="E20" s="16"/>
      <c r="F20" s="37"/>
    </row>
    <row r="21" spans="1:6" ht="15">
      <c r="A21" s="59"/>
      <c r="B21" s="60"/>
      <c r="C21" s="43"/>
      <c r="D21" s="144" t="e">
        <f t="shared" si="0"/>
        <v>#DIV/0!</v>
      </c>
      <c r="E21" s="16"/>
      <c r="F21" s="37"/>
    </row>
    <row r="22" spans="1:6" ht="15">
      <c r="A22" s="35"/>
      <c r="B22" s="44"/>
      <c r="C22" s="43"/>
      <c r="D22" s="144" t="e">
        <f t="shared" si="0"/>
        <v>#DIV/0!</v>
      </c>
      <c r="E22" s="16"/>
      <c r="F22" s="37"/>
    </row>
    <row r="23" spans="1:6" ht="15">
      <c r="A23" s="35"/>
      <c r="B23" s="44"/>
      <c r="C23" s="43"/>
      <c r="D23" s="144" t="e">
        <f t="shared" si="0"/>
        <v>#DIV/0!</v>
      </c>
      <c r="E23" s="16"/>
      <c r="F23" s="37"/>
    </row>
    <row r="24" spans="1:6" ht="15">
      <c r="A24" s="35"/>
      <c r="B24" s="44"/>
      <c r="C24" s="43"/>
      <c r="D24" s="144" t="e">
        <f t="shared" si="0"/>
        <v>#DIV/0!</v>
      </c>
      <c r="E24" s="16"/>
      <c r="F24" s="37"/>
    </row>
    <row r="25" spans="1:6" ht="15">
      <c r="A25" s="35"/>
      <c r="B25" s="44"/>
      <c r="C25" s="43"/>
      <c r="D25" s="144" t="e">
        <f t="shared" si="0"/>
        <v>#DIV/0!</v>
      </c>
      <c r="E25" s="16"/>
      <c r="F25" s="37"/>
    </row>
    <row r="26" spans="1:6" ht="15">
      <c r="A26" s="35"/>
      <c r="B26" s="44"/>
      <c r="C26" s="43"/>
      <c r="D26" s="144" t="e">
        <f t="shared" si="0"/>
        <v>#DIV/0!</v>
      </c>
      <c r="E26" s="16"/>
      <c r="F26" s="37"/>
    </row>
    <row r="27" spans="1:6" ht="15">
      <c r="A27" s="35"/>
      <c r="B27" s="44"/>
      <c r="C27" s="43"/>
      <c r="D27" s="144" t="e">
        <f t="shared" si="0"/>
        <v>#DIV/0!</v>
      </c>
      <c r="E27" s="16"/>
      <c r="F27" s="37"/>
    </row>
    <row r="28" spans="1:6" ht="15">
      <c r="A28" s="35"/>
      <c r="B28" s="44"/>
      <c r="C28" s="43"/>
      <c r="D28" s="144" t="e">
        <f t="shared" si="0"/>
        <v>#DIV/0!</v>
      </c>
      <c r="E28" s="16"/>
      <c r="F28" s="37"/>
    </row>
    <row r="29" spans="1:6" ht="15">
      <c r="A29" s="35"/>
      <c r="B29" s="44"/>
      <c r="C29" s="43"/>
      <c r="D29" s="144" t="e">
        <f t="shared" si="0"/>
        <v>#DIV/0!</v>
      </c>
      <c r="E29" s="16"/>
      <c r="F29" s="37"/>
    </row>
    <row r="30" spans="1:6" ht="15">
      <c r="A30" s="35"/>
      <c r="B30" s="44"/>
      <c r="C30" s="43"/>
      <c r="D30" s="144" t="e">
        <f t="shared" si="0"/>
        <v>#DIV/0!</v>
      </c>
      <c r="E30" s="16"/>
      <c r="F30" s="37"/>
    </row>
    <row r="31" spans="1:6" ht="15">
      <c r="A31" s="35"/>
      <c r="B31" s="44"/>
      <c r="C31" s="43"/>
      <c r="D31" s="144" t="e">
        <f t="shared" si="0"/>
        <v>#DIV/0!</v>
      </c>
      <c r="E31" s="16"/>
      <c r="F31" s="37"/>
    </row>
    <row r="32" spans="1:6" ht="15">
      <c r="A32" s="35"/>
      <c r="B32" s="44"/>
      <c r="C32" s="43"/>
      <c r="D32" s="144" t="e">
        <f t="shared" si="0"/>
        <v>#DIV/0!</v>
      </c>
      <c r="E32" s="16"/>
      <c r="F32" s="37"/>
    </row>
    <row r="33" spans="1:6" ht="15">
      <c r="A33" s="35"/>
      <c r="B33" s="44"/>
      <c r="C33" s="43"/>
      <c r="D33" s="144" t="e">
        <f t="shared" si="0"/>
        <v>#DIV/0!</v>
      </c>
      <c r="E33" s="16"/>
      <c r="F33" s="37"/>
    </row>
    <row r="34" spans="1:6" ht="15">
      <c r="A34" s="35"/>
      <c r="B34" s="44"/>
      <c r="C34" s="43"/>
      <c r="D34" s="144" t="e">
        <f t="shared" si="0"/>
        <v>#DIV/0!</v>
      </c>
      <c r="E34" s="16"/>
      <c r="F34" s="37"/>
    </row>
    <row r="35" spans="1:6" ht="15">
      <c r="A35" s="35"/>
      <c r="B35" s="44"/>
      <c r="C35" s="43"/>
      <c r="D35" s="144" t="e">
        <f t="shared" si="0"/>
        <v>#DIV/0!</v>
      </c>
      <c r="E35" s="16"/>
      <c r="F35" s="37"/>
    </row>
    <row r="36" spans="1:6" ht="15.75" thickBot="1">
      <c r="A36" s="35"/>
      <c r="B36" s="44"/>
      <c r="C36" s="43"/>
      <c r="D36" s="144" t="e">
        <f t="shared" si="0"/>
        <v>#DIV/0!</v>
      </c>
      <c r="E36" s="16"/>
      <c r="F36" s="37"/>
    </row>
    <row r="37" spans="1:6" ht="15.75" thickTop="1">
      <c r="A37" s="35"/>
      <c r="B37" s="45" t="s">
        <v>10</v>
      </c>
      <c r="C37" s="118">
        <f>SUM(C12:C36)</f>
        <v>0</v>
      </c>
      <c r="D37" s="148" t="e">
        <f t="shared" si="0"/>
        <v>#DIV/0!</v>
      </c>
      <c r="E37" s="16"/>
      <c r="F37" s="37"/>
    </row>
    <row r="38" spans="1:6" ht="15.75" thickBot="1">
      <c r="A38" s="35"/>
      <c r="B38" s="45" t="str">
        <f>MARKUPS!$B$9&amp;" - "&amp;FIXED(MARKUPS!$C$9*100,1,TRUE)&amp;"%"</f>
        <v>CONTRACTOR'S OH &amp; P - 15.0%</v>
      </c>
      <c r="C38" s="119">
        <f>C39-C37</f>
        <v>0</v>
      </c>
      <c r="D38" s="149" t="e">
        <f t="shared" si="0"/>
        <v>#DIV/0!</v>
      </c>
      <c r="E38" s="16"/>
      <c r="F38" s="37"/>
    </row>
    <row r="39" spans="1:6" ht="16.5" thickTop="1">
      <c r="A39" s="35"/>
      <c r="B39" s="45" t="s">
        <v>28</v>
      </c>
      <c r="C39" s="115">
        <f>ROUND(C37*(1+MARKUPS!$C$9),-2)</f>
        <v>0</v>
      </c>
      <c r="D39" s="148" t="e">
        <f t="shared" si="0"/>
        <v>#DIV/0!</v>
      </c>
      <c r="F39" s="37"/>
    </row>
    <row r="40" spans="1:6" ht="15">
      <c r="A40" s="35"/>
      <c r="B40" s="35"/>
      <c r="C40" s="35"/>
      <c r="D40" s="130"/>
      <c r="E40" s="35"/>
      <c r="F40" s="37"/>
    </row>
    <row r="41" spans="1:6" ht="15">
      <c r="A41" s="35"/>
      <c r="B41" s="35"/>
      <c r="C41" s="35"/>
      <c r="D41" s="130"/>
      <c r="E41" s="35"/>
      <c r="F41" s="37"/>
    </row>
    <row r="42" spans="1:6" ht="15">
      <c r="A42" s="35"/>
      <c r="B42" s="35"/>
      <c r="C42" s="35"/>
      <c r="D42" s="130"/>
      <c r="E42" s="35"/>
      <c r="F42" s="37"/>
    </row>
    <row r="43" spans="1:6" ht="15">
      <c r="A43" s="35"/>
      <c r="B43" s="35"/>
      <c r="C43" s="35"/>
      <c r="D43" s="130"/>
      <c r="E43" s="35"/>
      <c r="F43" s="37"/>
    </row>
    <row r="44" spans="1:6" ht="15">
      <c r="A44" s="35"/>
      <c r="B44" s="35"/>
      <c r="C44" s="35"/>
      <c r="D44" s="130"/>
      <c r="E44" s="35"/>
      <c r="F44" s="37"/>
    </row>
    <row r="45" spans="1:6" ht="15">
      <c r="A45" s="35"/>
      <c r="B45" s="35"/>
      <c r="C45" s="35"/>
      <c r="D45" s="130"/>
      <c r="E45" s="35"/>
      <c r="F45" s="37"/>
    </row>
    <row r="46" spans="1:6" ht="15">
      <c r="A46" s="35"/>
      <c r="B46" s="35"/>
      <c r="C46" s="35"/>
      <c r="D46" s="130"/>
      <c r="E46" s="35"/>
      <c r="F46" s="37"/>
    </row>
    <row r="47" spans="1:6" ht="15">
      <c r="A47" s="35"/>
      <c r="B47" s="35"/>
      <c r="C47" s="35"/>
      <c r="D47" s="130"/>
      <c r="E47" s="35"/>
      <c r="F47" s="37"/>
    </row>
    <row r="48" spans="1:6" ht="15">
      <c r="A48" s="35"/>
      <c r="B48" s="35"/>
      <c r="C48" s="35"/>
      <c r="D48" s="130"/>
      <c r="E48" s="35"/>
      <c r="F48" s="37"/>
    </row>
    <row r="49" spans="1:6" ht="15">
      <c r="A49" s="35"/>
      <c r="B49" s="35"/>
      <c r="C49" s="35"/>
      <c r="D49" s="130"/>
      <c r="E49" s="35"/>
      <c r="F49" s="37"/>
    </row>
    <row r="50" spans="1:6" ht="15">
      <c r="A50" s="35"/>
      <c r="B50" s="35"/>
      <c r="C50" s="35"/>
      <c r="D50" s="130"/>
      <c r="E50" s="35"/>
      <c r="F50" s="37"/>
    </row>
    <row r="51" spans="1:6" ht="15">
      <c r="A51" s="35"/>
      <c r="B51" s="35"/>
      <c r="C51" s="35"/>
      <c r="D51" s="35"/>
      <c r="E51" s="35"/>
      <c r="F51" s="37"/>
    </row>
    <row r="52" spans="1:6" ht="15">
      <c r="A52" s="35"/>
      <c r="B52" s="35"/>
      <c r="C52" s="35"/>
      <c r="D52" s="35"/>
      <c r="E52" s="35"/>
      <c r="F52" s="37"/>
    </row>
    <row r="53" spans="1:6" ht="15">
      <c r="A53" s="35"/>
      <c r="B53" s="35"/>
      <c r="C53" s="35"/>
      <c r="D53" s="35"/>
      <c r="E53" s="35"/>
      <c r="F53" s="37"/>
    </row>
    <row r="54" spans="1:6" ht="15">
      <c r="A54" s="35"/>
      <c r="B54" s="35"/>
      <c r="C54" s="35"/>
      <c r="D54" s="35"/>
      <c r="E54" s="35"/>
      <c r="F54" s="37"/>
    </row>
    <row r="55" spans="1:6" ht="15">
      <c r="A55" s="35"/>
      <c r="B55" s="35"/>
      <c r="C55" s="35"/>
      <c r="D55" s="35"/>
      <c r="E55" s="35"/>
      <c r="F55" s="37"/>
    </row>
    <row r="56" spans="1:6" ht="15">
      <c r="A56" s="35"/>
      <c r="B56" s="35"/>
      <c r="C56" s="35"/>
      <c r="D56" s="35"/>
      <c r="E56" s="35"/>
      <c r="F56" s="37"/>
    </row>
    <row r="57" spans="1:6" ht="15">
      <c r="A57" s="35"/>
      <c r="B57" s="35"/>
      <c r="C57" s="35"/>
      <c r="D57" s="35"/>
      <c r="E57" s="35"/>
      <c r="F57" s="37"/>
    </row>
    <row r="58" spans="1:6" ht="15">
      <c r="A58" s="35"/>
      <c r="B58" s="35"/>
      <c r="C58" s="35"/>
      <c r="D58" s="35"/>
      <c r="E58" s="35"/>
      <c r="F58" s="37"/>
    </row>
    <row r="59" spans="1:6" ht="15">
      <c r="A59" s="35"/>
      <c r="B59" s="35"/>
      <c r="C59" s="35"/>
      <c r="D59" s="35"/>
      <c r="E59" s="35"/>
      <c r="F59" s="37"/>
    </row>
    <row r="60" ht="15">
      <c r="F60" s="5"/>
    </row>
    <row r="61" ht="15">
      <c r="F61" s="5"/>
    </row>
    <row r="62" ht="15">
      <c r="F62" s="5"/>
    </row>
    <row r="63" ht="15">
      <c r="F63" s="5"/>
    </row>
    <row r="64" ht="15">
      <c r="F64" s="5"/>
    </row>
    <row r="65" ht="15">
      <c r="F65" s="5"/>
    </row>
    <row r="66" ht="15">
      <c r="F66" s="5"/>
    </row>
    <row r="67" ht="15">
      <c r="F67" s="5"/>
    </row>
    <row r="68" ht="15">
      <c r="F68" s="5"/>
    </row>
    <row r="69" ht="15">
      <c r="F69" s="5"/>
    </row>
    <row r="70" ht="15">
      <c r="F70" s="5"/>
    </row>
    <row r="71" ht="15">
      <c r="F71" s="5"/>
    </row>
    <row r="72" ht="15">
      <c r="F72" s="5"/>
    </row>
    <row r="73" ht="15">
      <c r="F73" s="5"/>
    </row>
    <row r="74" ht="15">
      <c r="F74" s="5"/>
    </row>
    <row r="75" ht="15">
      <c r="F75" s="5"/>
    </row>
    <row r="76" ht="15">
      <c r="F76" s="5"/>
    </row>
    <row r="77" ht="15">
      <c r="F77" s="5"/>
    </row>
    <row r="78" ht="15">
      <c r="F78" s="5"/>
    </row>
  </sheetData>
  <sheetProtection/>
  <printOptions/>
  <pageMargins left="0.75" right="0.25" top="0.5" bottom="0.25" header="0" footer="0"/>
  <pageSetup horizontalDpi="150" verticalDpi="150" orientation="portrait" scale="77" r:id="rId1"/>
  <headerFooter alignWithMargins="0">
    <oddFooter>&amp;CPage &amp;P of &amp;N&amp;R&amp;D 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H14" sqref="H14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390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CELLAR '!G9</f>
        <v>1900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'HVAC Backup CELLAR'!B14</f>
        <v>HVAC Demolition</v>
      </c>
      <c r="D13" s="43">
        <f>'HVAC Backup CELLAR'!G18</f>
        <v>1140</v>
      </c>
      <c r="E13" s="43">
        <f>'HVAC Backup CELLAR'!I18</f>
        <v>10830</v>
      </c>
      <c r="F13" s="43">
        <f aca="true" t="shared" si="0" ref="F13:F19">D13+E13</f>
        <v>11970</v>
      </c>
      <c r="G13" s="145">
        <f aca="true" t="shared" si="1" ref="G13:G40">F13/$G$9</f>
        <v>6.3</v>
      </c>
    </row>
    <row r="14" spans="1:7" ht="15">
      <c r="A14" s="170"/>
      <c r="B14" s="131"/>
      <c r="C14" s="131" t="str">
        <f>'HVAC Backup CELLAR'!B21</f>
        <v>Sheetmetal</v>
      </c>
      <c r="D14" s="43">
        <f>'HVAC Backup CELLAR'!G26</f>
        <v>22378</v>
      </c>
      <c r="E14" s="43">
        <f>'HVAC Backup CELLAR'!I26</f>
        <v>16140</v>
      </c>
      <c r="F14" s="43">
        <f t="shared" si="0"/>
        <v>38518</v>
      </c>
      <c r="G14" s="145">
        <f t="shared" si="1"/>
        <v>20.27263157894737</v>
      </c>
    </row>
    <row r="15" spans="1:7" ht="15">
      <c r="A15" s="170"/>
      <c r="B15" s="131"/>
      <c r="C15" s="131" t="str">
        <f>'HVAC Backup CELLAR'!B29</f>
        <v>Sheetmetal Accessories</v>
      </c>
      <c r="D15" s="43">
        <f>'HVAC Backup CELLAR'!G38</f>
        <v>4203</v>
      </c>
      <c r="E15" s="43">
        <f>'HVAC Backup CELLAR'!I38</f>
        <v>2026</v>
      </c>
      <c r="F15" s="43">
        <f t="shared" si="0"/>
        <v>6229</v>
      </c>
      <c r="G15" s="145">
        <f t="shared" si="1"/>
        <v>3.278421052631579</v>
      </c>
    </row>
    <row r="16" spans="1:7" ht="15">
      <c r="A16" s="170"/>
      <c r="B16" s="131"/>
      <c r="C16" s="131" t="str">
        <f>'HVAC Backup CELLAR'!B40</f>
        <v>Duct Insulation</v>
      </c>
      <c r="D16" s="43">
        <f>'HVAC Backup CELLAR'!G46</f>
        <v>12712</v>
      </c>
      <c r="E16" s="43">
        <f>'HVAC Backup CELLAR'!I46</f>
        <v>11055</v>
      </c>
      <c r="F16" s="43">
        <f t="shared" si="0"/>
        <v>23767</v>
      </c>
      <c r="G16" s="145">
        <f t="shared" si="1"/>
        <v>12.508947368421053</v>
      </c>
    </row>
    <row r="17" spans="1:7" ht="15">
      <c r="A17" s="170"/>
      <c r="B17" s="131"/>
      <c r="C17" s="131" t="str">
        <f>'HVAC Backup CELLAR'!B49</f>
        <v>Heating Hot Water Piping</v>
      </c>
      <c r="D17" s="43">
        <f>'HVAC Backup CELLAR'!G69</f>
        <v>4317</v>
      </c>
      <c r="E17" s="43">
        <f>'HVAC Backup CELLAR'!I69</f>
        <v>9156</v>
      </c>
      <c r="F17" s="43">
        <f t="shared" si="0"/>
        <v>13473</v>
      </c>
      <c r="G17" s="145">
        <f t="shared" si="1"/>
        <v>7.091052631578948</v>
      </c>
    </row>
    <row r="18" spans="1:7" ht="15">
      <c r="A18" s="170"/>
      <c r="B18" s="131"/>
      <c r="C18" s="131" t="str">
        <f>'HVAC Backup CELLAR'!B71</f>
        <v>Refrigerant Piping</v>
      </c>
      <c r="D18" s="43">
        <f>'HVAC Backup CELLAR'!G84</f>
        <v>1499</v>
      </c>
      <c r="E18" s="43">
        <f>'HVAC Backup CELLAR'!I84</f>
        <v>5824</v>
      </c>
      <c r="F18" s="43">
        <f t="shared" si="0"/>
        <v>7323</v>
      </c>
      <c r="G18" s="145">
        <f t="shared" si="1"/>
        <v>3.8542105263157893</v>
      </c>
    </row>
    <row r="19" spans="1:7" ht="15">
      <c r="A19" s="170"/>
      <c r="B19" s="131"/>
      <c r="C19" s="131" t="str">
        <f>'HVAC Backup CELLAR'!B86</f>
        <v>Air Conditioning Condensate Piping</v>
      </c>
      <c r="D19" s="43">
        <f>'HVAC Backup CELLAR'!G96</f>
        <v>743</v>
      </c>
      <c r="E19" s="43">
        <f>'HVAC Backup CELLAR'!I96</f>
        <v>1721</v>
      </c>
      <c r="F19" s="43">
        <f t="shared" si="0"/>
        <v>2464</v>
      </c>
      <c r="G19" s="145">
        <f t="shared" si="1"/>
        <v>1.2968421052631578</v>
      </c>
    </row>
    <row r="20" spans="1:7" ht="15">
      <c r="A20" s="170"/>
      <c r="B20" s="131"/>
      <c r="C20" s="131" t="str">
        <f>'HVAC Backup CELLAR'!B98</f>
        <v>Equipment</v>
      </c>
      <c r="D20" s="43">
        <f>'HVAC Backup CELLAR'!G111</f>
        <v>43575</v>
      </c>
      <c r="E20" s="43">
        <f>'HVAC Backup CELLAR'!I111</f>
        <v>4228</v>
      </c>
      <c r="F20" s="43">
        <f aca="true" t="shared" si="2" ref="F20:F30">D20+E20</f>
        <v>47803</v>
      </c>
      <c r="G20" s="145">
        <f t="shared" si="1"/>
        <v>25.159473684210525</v>
      </c>
    </row>
    <row r="21" spans="1:7" ht="30" customHeight="1">
      <c r="A21" s="170"/>
      <c r="B21" s="131"/>
      <c r="C21" s="182" t="str">
        <f>'HVAC Backup CELLAR'!B113</f>
        <v>Automatic Temperature Controls  ( Assume Standalone)</v>
      </c>
      <c r="D21" s="43">
        <f>'HVAC Backup CELLAR'!G121</f>
        <v>3617</v>
      </c>
      <c r="E21" s="43">
        <f>'HVAC Backup CELLAR'!I121</f>
        <v>4076</v>
      </c>
      <c r="F21" s="43">
        <f t="shared" si="2"/>
        <v>7693</v>
      </c>
      <c r="G21" s="145">
        <f t="shared" si="1"/>
        <v>4.048947368421053</v>
      </c>
    </row>
    <row r="22" spans="1:7" ht="15">
      <c r="A22" s="170"/>
      <c r="B22" s="131"/>
      <c r="C22" s="131" t="str">
        <f>'HVAC Backup CELLAR'!B123</f>
        <v>Miscellaneous</v>
      </c>
      <c r="D22" s="43">
        <f>'HVAC Backup CELLAR'!G131</f>
        <v>21797</v>
      </c>
      <c r="E22" s="43">
        <f>'HVAC Backup CELLAR'!I131</f>
        <v>7182</v>
      </c>
      <c r="F22" s="43">
        <f t="shared" si="2"/>
        <v>28979</v>
      </c>
      <c r="G22" s="145">
        <f t="shared" si="1"/>
        <v>15.252105263157894</v>
      </c>
    </row>
    <row r="23" spans="1:7" ht="15">
      <c r="A23" s="170"/>
      <c r="B23" s="131"/>
      <c r="C23" s="131"/>
      <c r="D23" s="43"/>
      <c r="E23" s="43"/>
      <c r="F23" s="43">
        <f t="shared" si="2"/>
        <v>0</v>
      </c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>
        <f t="shared" si="2"/>
        <v>0</v>
      </c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>
        <f t="shared" si="2"/>
        <v>0</v>
      </c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>
        <f t="shared" si="2"/>
        <v>0</v>
      </c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>
        <f t="shared" si="2"/>
        <v>0</v>
      </c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>
        <f t="shared" si="2"/>
        <v>0</v>
      </c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>
        <f t="shared" si="2"/>
        <v>0</v>
      </c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>
        <f t="shared" si="2"/>
        <v>0</v>
      </c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115981</v>
      </c>
      <c r="E41" s="161">
        <f>SUM(E12:E40)</f>
        <v>72238</v>
      </c>
      <c r="F41" s="118">
        <f>SUM(F12:F40)</f>
        <v>188219</v>
      </c>
      <c r="G41" s="146">
        <f>F41/$G$9</f>
        <v>99.06263157894738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2:G2"/>
    <mergeCell ref="A1:G1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G199"/>
  <sheetViews>
    <sheetView showZeros="0" defaultGridColor="0" view="pageBreakPreview" zoomScale="70" zoomScaleNormal="85" zoomScaleSheetLayoutView="70" zoomScalePageLayoutView="0" colorId="22" workbookViewId="0" topLeftCell="A1">
      <selection activeCell="A2" sqref="A2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5.77734375" style="6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5.4453125" style="6" customWidth="1"/>
    <col min="11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391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54">
        <f>ROUND(+F12*H12,0)</f>
        <v>0</v>
      </c>
      <c r="J12" s="55"/>
    </row>
    <row r="13" spans="1:10" ht="15" customHeight="1">
      <c r="A13" s="59"/>
      <c r="B13" s="60"/>
      <c r="C13" s="127"/>
      <c r="D13" s="51"/>
      <c r="E13" s="52"/>
      <c r="F13" s="53"/>
      <c r="G13" s="54">
        <f aca="true" t="shared" si="0" ref="G13:G125">ROUND(+D13*F13,0)</f>
        <v>0</v>
      </c>
      <c r="H13" s="53"/>
      <c r="I13" s="124">
        <f aca="true" t="shared" si="1" ref="I13:I78">ROUND(+D13*H13,0)</f>
        <v>0</v>
      </c>
      <c r="J13" s="125">
        <f aca="true" t="shared" si="2" ref="J13:J78">I13+G13</f>
        <v>0</v>
      </c>
    </row>
    <row r="14" spans="1:10" ht="15" customHeight="1">
      <c r="A14" s="59"/>
      <c r="B14" s="173" t="s">
        <v>297</v>
      </c>
      <c r="C14" s="127"/>
      <c r="D14" s="51"/>
      <c r="E14" s="52"/>
      <c r="F14" s="53"/>
      <c r="G14" s="54">
        <f t="shared" si="0"/>
        <v>0</v>
      </c>
      <c r="H14" s="53"/>
      <c r="I14" s="124">
        <f t="shared" si="1"/>
        <v>0</v>
      </c>
      <c r="J14" s="125">
        <f t="shared" si="2"/>
        <v>0</v>
      </c>
    </row>
    <row r="15" spans="1:10" ht="15" customHeight="1">
      <c r="A15" s="59"/>
      <c r="B15" s="60"/>
      <c r="C15" s="127"/>
      <c r="D15" s="51"/>
      <c r="E15" s="52"/>
      <c r="F15" s="53"/>
      <c r="G15" s="54">
        <f t="shared" si="0"/>
        <v>0</v>
      </c>
      <c r="H15" s="53"/>
      <c r="I15" s="124">
        <f t="shared" si="1"/>
        <v>0</v>
      </c>
      <c r="J15" s="125">
        <f t="shared" si="2"/>
        <v>0</v>
      </c>
    </row>
    <row r="16" spans="1:10" ht="15" customHeight="1">
      <c r="A16" s="59"/>
      <c r="B16" s="60"/>
      <c r="C16" s="127" t="s">
        <v>298</v>
      </c>
      <c r="D16" s="51">
        <v>1900</v>
      </c>
      <c r="E16" s="52" t="s">
        <v>115</v>
      </c>
      <c r="F16" s="53">
        <v>0.6</v>
      </c>
      <c r="G16" s="54">
        <f t="shared" si="0"/>
        <v>1140</v>
      </c>
      <c r="H16" s="53">
        <v>5.7</v>
      </c>
      <c r="I16" s="124">
        <f t="shared" si="1"/>
        <v>10830</v>
      </c>
      <c r="J16" s="125">
        <f t="shared" si="2"/>
        <v>11970</v>
      </c>
    </row>
    <row r="17" spans="1:10" ht="15" customHeight="1" thickBot="1">
      <c r="A17" s="59"/>
      <c r="B17" s="60"/>
      <c r="C17" s="127"/>
      <c r="D17" s="51"/>
      <c r="E17" s="52"/>
      <c r="F17" s="53"/>
      <c r="G17" s="54">
        <f t="shared" si="0"/>
        <v>0</v>
      </c>
      <c r="H17" s="53"/>
      <c r="I17" s="124">
        <f t="shared" si="1"/>
        <v>0</v>
      </c>
      <c r="J17" s="125">
        <f t="shared" si="2"/>
        <v>0</v>
      </c>
    </row>
    <row r="18" spans="1:10" ht="15" customHeight="1" thickTop="1">
      <c r="A18" s="59"/>
      <c r="B18" s="60"/>
      <c r="C18" s="174" t="s">
        <v>471</v>
      </c>
      <c r="D18" s="51"/>
      <c r="E18" s="52"/>
      <c r="F18" s="53"/>
      <c r="G18" s="178">
        <f>SUM(G12:G17)</f>
        <v>1140</v>
      </c>
      <c r="H18" s="53"/>
      <c r="I18" s="178">
        <f>SUM(I12:I17)</f>
        <v>10830</v>
      </c>
      <c r="J18" s="179">
        <f t="shared" si="2"/>
        <v>11970</v>
      </c>
    </row>
    <row r="19" spans="1:10" ht="15" customHeight="1">
      <c r="A19" s="59"/>
      <c r="B19" s="60"/>
      <c r="C19" s="127"/>
      <c r="D19" s="51"/>
      <c r="E19" s="52"/>
      <c r="F19" s="53"/>
      <c r="G19" s="54">
        <f t="shared" si="0"/>
        <v>0</v>
      </c>
      <c r="H19" s="53"/>
      <c r="I19" s="124">
        <f t="shared" si="1"/>
        <v>0</v>
      </c>
      <c r="J19" s="125">
        <f t="shared" si="2"/>
        <v>0</v>
      </c>
    </row>
    <row r="20" spans="1:10" ht="15" customHeight="1">
      <c r="A20" s="59"/>
      <c r="B20" s="60"/>
      <c r="C20" s="127"/>
      <c r="D20" s="51"/>
      <c r="E20" s="52"/>
      <c r="F20" s="53"/>
      <c r="G20" s="54"/>
      <c r="H20" s="53"/>
      <c r="I20" s="124"/>
      <c r="J20" s="125"/>
    </row>
    <row r="21" spans="1:10" ht="15" customHeight="1">
      <c r="A21" s="59"/>
      <c r="B21" s="173" t="s">
        <v>299</v>
      </c>
      <c r="C21" s="127"/>
      <c r="D21" s="51"/>
      <c r="E21" s="52"/>
      <c r="F21" s="53"/>
      <c r="G21" s="54">
        <f t="shared" si="0"/>
        <v>0</v>
      </c>
      <c r="H21" s="53"/>
      <c r="I21" s="124">
        <f t="shared" si="1"/>
        <v>0</v>
      </c>
      <c r="J21" s="125">
        <f t="shared" si="2"/>
        <v>0</v>
      </c>
    </row>
    <row r="22" spans="1:10" ht="15" customHeight="1">
      <c r="A22" s="59"/>
      <c r="B22" s="60"/>
      <c r="C22" s="127"/>
      <c r="D22" s="51"/>
      <c r="E22" s="52"/>
      <c r="F22" s="53"/>
      <c r="G22" s="54"/>
      <c r="H22" s="53"/>
      <c r="I22" s="124"/>
      <c r="J22" s="125"/>
    </row>
    <row r="23" spans="1:10" ht="15" customHeight="1">
      <c r="A23" s="59"/>
      <c r="B23" s="60"/>
      <c r="C23" s="127" t="s">
        <v>300</v>
      </c>
      <c r="D23" s="51">
        <v>425</v>
      </c>
      <c r="E23" s="52" t="s">
        <v>301</v>
      </c>
      <c r="F23" s="53">
        <v>4.1</v>
      </c>
      <c r="G23" s="54">
        <f t="shared" si="0"/>
        <v>1743</v>
      </c>
      <c r="H23" s="53">
        <v>5.225</v>
      </c>
      <c r="I23" s="124">
        <f t="shared" si="1"/>
        <v>2221</v>
      </c>
      <c r="J23" s="125">
        <f t="shared" si="2"/>
        <v>3964</v>
      </c>
    </row>
    <row r="24" spans="1:10" ht="15" customHeight="1">
      <c r="A24" s="59"/>
      <c r="B24" s="60"/>
      <c r="C24" s="127" t="s">
        <v>302</v>
      </c>
      <c r="D24" s="51">
        <v>2442</v>
      </c>
      <c r="E24" s="52" t="s">
        <v>301</v>
      </c>
      <c r="F24" s="53">
        <v>8.45</v>
      </c>
      <c r="G24" s="54">
        <f t="shared" si="0"/>
        <v>20635</v>
      </c>
      <c r="H24" s="53">
        <v>5.7</v>
      </c>
      <c r="I24" s="124">
        <f t="shared" si="1"/>
        <v>13919</v>
      </c>
      <c r="J24" s="125">
        <f t="shared" si="2"/>
        <v>34554</v>
      </c>
    </row>
    <row r="25" spans="1:10" ht="15" customHeight="1" thickBot="1">
      <c r="A25" s="59"/>
      <c r="B25" s="60"/>
      <c r="C25" s="127"/>
      <c r="D25" s="51"/>
      <c r="E25" s="52"/>
      <c r="F25" s="53"/>
      <c r="G25" s="54">
        <f t="shared" si="0"/>
        <v>0</v>
      </c>
      <c r="H25" s="53"/>
      <c r="I25" s="124">
        <f t="shared" si="1"/>
        <v>0</v>
      </c>
      <c r="J25" s="125">
        <f t="shared" si="2"/>
        <v>0</v>
      </c>
    </row>
    <row r="26" spans="1:10" ht="15" customHeight="1" thickTop="1">
      <c r="A26" s="59"/>
      <c r="B26" s="60"/>
      <c r="C26" s="174" t="s">
        <v>364</v>
      </c>
      <c r="D26" s="51"/>
      <c r="E26" s="52"/>
      <c r="F26" s="53"/>
      <c r="G26" s="178">
        <f>SUM(G23:G25)</f>
        <v>22378</v>
      </c>
      <c r="H26" s="53"/>
      <c r="I26" s="178">
        <f>SUM(I23:I25)</f>
        <v>16140</v>
      </c>
      <c r="J26" s="179">
        <f t="shared" si="2"/>
        <v>38518</v>
      </c>
    </row>
    <row r="27" spans="1:10" ht="15" customHeight="1">
      <c r="A27" s="59"/>
      <c r="B27" s="60"/>
      <c r="C27" s="127"/>
      <c r="D27" s="51"/>
      <c r="E27" s="52"/>
      <c r="F27" s="53"/>
      <c r="G27" s="54">
        <f t="shared" si="0"/>
        <v>0</v>
      </c>
      <c r="H27" s="53"/>
      <c r="I27" s="124">
        <f t="shared" si="1"/>
        <v>0</v>
      </c>
      <c r="J27" s="125">
        <f t="shared" si="2"/>
        <v>0</v>
      </c>
    </row>
    <row r="28" spans="1:10" ht="15" customHeight="1">
      <c r="A28" s="59"/>
      <c r="B28" s="60"/>
      <c r="C28" s="127"/>
      <c r="D28" s="51"/>
      <c r="E28" s="52"/>
      <c r="F28" s="53"/>
      <c r="G28" s="54">
        <f t="shared" si="0"/>
        <v>0</v>
      </c>
      <c r="H28" s="53"/>
      <c r="I28" s="124">
        <f t="shared" si="1"/>
        <v>0</v>
      </c>
      <c r="J28" s="125">
        <f t="shared" si="2"/>
        <v>0</v>
      </c>
    </row>
    <row r="29" spans="1:10" ht="15" customHeight="1">
      <c r="A29" s="59"/>
      <c r="B29" s="173" t="s">
        <v>303</v>
      </c>
      <c r="C29" s="127"/>
      <c r="D29" s="51"/>
      <c r="E29" s="52"/>
      <c r="F29" s="53"/>
      <c r="G29" s="54">
        <f t="shared" si="0"/>
        <v>0</v>
      </c>
      <c r="H29" s="53"/>
      <c r="I29" s="124">
        <f t="shared" si="1"/>
        <v>0</v>
      </c>
      <c r="J29" s="125">
        <f t="shared" si="2"/>
        <v>0</v>
      </c>
    </row>
    <row r="30" spans="1:10" ht="15" customHeight="1">
      <c r="A30" s="59"/>
      <c r="B30" s="60"/>
      <c r="C30" s="127"/>
      <c r="D30" s="51"/>
      <c r="E30" s="52"/>
      <c r="F30" s="53"/>
      <c r="G30" s="54">
        <f t="shared" si="0"/>
        <v>0</v>
      </c>
      <c r="H30" s="53"/>
      <c r="I30" s="124">
        <f t="shared" si="1"/>
        <v>0</v>
      </c>
      <c r="J30" s="125">
        <f t="shared" si="2"/>
        <v>0</v>
      </c>
    </row>
    <row r="31" spans="1:10" ht="15" customHeight="1">
      <c r="A31" s="59"/>
      <c r="B31" s="60"/>
      <c r="C31" s="127" t="s">
        <v>305</v>
      </c>
      <c r="D31" s="51">
        <v>1</v>
      </c>
      <c r="E31" s="52" t="s">
        <v>112</v>
      </c>
      <c r="F31" s="53">
        <v>42.1</v>
      </c>
      <c r="G31" s="54">
        <f t="shared" si="0"/>
        <v>42</v>
      </c>
      <c r="H31" s="53">
        <v>104.50000000000001</v>
      </c>
      <c r="I31" s="124">
        <f t="shared" si="1"/>
        <v>105</v>
      </c>
      <c r="J31" s="125">
        <f t="shared" si="2"/>
        <v>147</v>
      </c>
    </row>
    <row r="32" spans="1:10" ht="15" customHeight="1">
      <c r="A32" s="59"/>
      <c r="B32" s="60"/>
      <c r="C32" s="127" t="s">
        <v>306</v>
      </c>
      <c r="D32" s="51">
        <v>1</v>
      </c>
      <c r="E32" s="52" t="s">
        <v>112</v>
      </c>
      <c r="F32" s="53">
        <v>89.45</v>
      </c>
      <c r="G32" s="54">
        <f t="shared" si="0"/>
        <v>89</v>
      </c>
      <c r="H32" s="53">
        <v>171</v>
      </c>
      <c r="I32" s="124">
        <f t="shared" si="1"/>
        <v>171</v>
      </c>
      <c r="J32" s="125">
        <f t="shared" si="2"/>
        <v>260</v>
      </c>
    </row>
    <row r="33" spans="1:10" ht="15" customHeight="1">
      <c r="A33" s="59"/>
      <c r="B33" s="60"/>
      <c r="C33" s="127" t="s">
        <v>307</v>
      </c>
      <c r="D33" s="51">
        <v>3</v>
      </c>
      <c r="E33" s="52" t="s">
        <v>112</v>
      </c>
      <c r="F33" s="53">
        <v>128.96</v>
      </c>
      <c r="G33" s="54">
        <f t="shared" si="0"/>
        <v>387</v>
      </c>
      <c r="H33" s="53">
        <v>275.5</v>
      </c>
      <c r="I33" s="124">
        <f t="shared" si="1"/>
        <v>827</v>
      </c>
      <c r="J33" s="125">
        <f t="shared" si="2"/>
        <v>1214</v>
      </c>
    </row>
    <row r="34" spans="1:10" ht="15" customHeight="1">
      <c r="A34" s="59"/>
      <c r="B34" s="60"/>
      <c r="C34" s="127" t="s">
        <v>308</v>
      </c>
      <c r="D34" s="51">
        <v>1</v>
      </c>
      <c r="E34" s="52" t="s">
        <v>112</v>
      </c>
      <c r="F34" s="53">
        <v>1412</v>
      </c>
      <c r="G34" s="54">
        <f t="shared" si="0"/>
        <v>1412</v>
      </c>
      <c r="H34" s="53">
        <v>218.49999999999997</v>
      </c>
      <c r="I34" s="124">
        <f t="shared" si="1"/>
        <v>219</v>
      </c>
      <c r="J34" s="125">
        <f t="shared" si="2"/>
        <v>1631</v>
      </c>
    </row>
    <row r="35" spans="1:10" ht="15" customHeight="1">
      <c r="A35" s="59"/>
      <c r="B35" s="60"/>
      <c r="C35" s="127" t="s">
        <v>309</v>
      </c>
      <c r="D35" s="51">
        <v>1</v>
      </c>
      <c r="E35" s="52" t="s">
        <v>112</v>
      </c>
      <c r="F35" s="53">
        <v>1345</v>
      </c>
      <c r="G35" s="54">
        <f t="shared" si="0"/>
        <v>1345</v>
      </c>
      <c r="H35" s="53">
        <v>180.5</v>
      </c>
      <c r="I35" s="124">
        <f t="shared" si="1"/>
        <v>181</v>
      </c>
      <c r="J35" s="125">
        <f t="shared" si="2"/>
        <v>1526</v>
      </c>
    </row>
    <row r="36" spans="1:10" ht="15" customHeight="1">
      <c r="A36" s="59"/>
      <c r="B36" s="60"/>
      <c r="C36" s="127" t="s">
        <v>310</v>
      </c>
      <c r="D36" s="51">
        <v>5</v>
      </c>
      <c r="E36" s="52" t="s">
        <v>112</v>
      </c>
      <c r="F36" s="53">
        <v>185.63</v>
      </c>
      <c r="G36" s="54">
        <f t="shared" si="0"/>
        <v>928</v>
      </c>
      <c r="H36" s="53">
        <v>104.50000000000001</v>
      </c>
      <c r="I36" s="124">
        <f t="shared" si="1"/>
        <v>523</v>
      </c>
      <c r="J36" s="125">
        <f t="shared" si="2"/>
        <v>1451</v>
      </c>
    </row>
    <row r="37" spans="1:10" ht="15" customHeight="1" thickBot="1">
      <c r="A37" s="59"/>
      <c r="B37" s="60"/>
      <c r="C37" s="127"/>
      <c r="D37" s="51"/>
      <c r="E37" s="52"/>
      <c r="F37" s="53"/>
      <c r="G37" s="54">
        <f t="shared" si="0"/>
        <v>0</v>
      </c>
      <c r="H37" s="53"/>
      <c r="I37" s="124">
        <f t="shared" si="1"/>
        <v>0</v>
      </c>
      <c r="J37" s="125">
        <f t="shared" si="2"/>
        <v>0</v>
      </c>
    </row>
    <row r="38" spans="1:10" ht="15" customHeight="1" thickTop="1">
      <c r="A38" s="59"/>
      <c r="B38" s="60"/>
      <c r="C38" s="174" t="s">
        <v>365</v>
      </c>
      <c r="D38" s="51"/>
      <c r="E38" s="52"/>
      <c r="F38" s="53"/>
      <c r="G38" s="178">
        <f>SUM(G27:G37)</f>
        <v>4203</v>
      </c>
      <c r="H38" s="53"/>
      <c r="I38" s="178">
        <f>SUM(I27:I37)</f>
        <v>2026</v>
      </c>
      <c r="J38" s="179">
        <f t="shared" si="2"/>
        <v>6229</v>
      </c>
    </row>
    <row r="39" spans="1:10" ht="15" customHeight="1">
      <c r="A39" s="59"/>
      <c r="B39" s="60"/>
      <c r="C39" s="127"/>
      <c r="D39" s="51"/>
      <c r="E39" s="52"/>
      <c r="F39" s="53"/>
      <c r="G39" s="54">
        <f t="shared" si="0"/>
        <v>0</v>
      </c>
      <c r="H39" s="53"/>
      <c r="I39" s="124">
        <f t="shared" si="1"/>
        <v>0</v>
      </c>
      <c r="J39" s="125">
        <f t="shared" si="2"/>
        <v>0</v>
      </c>
    </row>
    <row r="40" spans="1:10" ht="15" customHeight="1">
      <c r="A40" s="59"/>
      <c r="B40" s="173" t="s">
        <v>312</v>
      </c>
      <c r="C40" s="127"/>
      <c r="D40" s="51"/>
      <c r="E40" s="52"/>
      <c r="F40" s="53"/>
      <c r="G40" s="54">
        <f t="shared" si="0"/>
        <v>0</v>
      </c>
      <c r="H40" s="53"/>
      <c r="I40" s="124">
        <f t="shared" si="1"/>
        <v>0</v>
      </c>
      <c r="J40" s="125">
        <f t="shared" si="2"/>
        <v>0</v>
      </c>
    </row>
    <row r="41" spans="1:10" ht="15" customHeight="1">
      <c r="A41" s="59"/>
      <c r="B41" s="60"/>
      <c r="C41" s="127"/>
      <c r="D41" s="51"/>
      <c r="E41" s="52"/>
      <c r="F41" s="53"/>
      <c r="G41" s="54">
        <f t="shared" si="0"/>
        <v>0</v>
      </c>
      <c r="H41" s="53"/>
      <c r="I41" s="124">
        <f t="shared" si="1"/>
        <v>0</v>
      </c>
      <c r="J41" s="125">
        <f t="shared" si="2"/>
        <v>0</v>
      </c>
    </row>
    <row r="42" spans="1:10" ht="15" customHeight="1">
      <c r="A42" s="59"/>
      <c r="B42" s="60"/>
      <c r="C42" s="127" t="s">
        <v>313</v>
      </c>
      <c r="D42" s="51">
        <v>265</v>
      </c>
      <c r="E42" s="52" t="s">
        <v>115</v>
      </c>
      <c r="F42" s="53">
        <v>1.2</v>
      </c>
      <c r="G42" s="54">
        <f t="shared" si="0"/>
        <v>318</v>
      </c>
      <c r="H42" s="53">
        <v>2.85</v>
      </c>
      <c r="I42" s="124">
        <f t="shared" si="1"/>
        <v>755</v>
      </c>
      <c r="J42" s="125">
        <f t="shared" si="2"/>
        <v>1073</v>
      </c>
    </row>
    <row r="43" spans="1:10" ht="15" customHeight="1">
      <c r="A43" s="59"/>
      <c r="B43" s="60"/>
      <c r="C43" s="127" t="s">
        <v>314</v>
      </c>
      <c r="D43" s="51">
        <v>1017</v>
      </c>
      <c r="E43" s="52" t="s">
        <v>115</v>
      </c>
      <c r="F43" s="53">
        <v>6.5</v>
      </c>
      <c r="G43" s="54">
        <f t="shared" si="0"/>
        <v>6611</v>
      </c>
      <c r="H43" s="53">
        <v>5.7</v>
      </c>
      <c r="I43" s="124">
        <f t="shared" si="1"/>
        <v>5797</v>
      </c>
      <c r="J43" s="125">
        <f t="shared" si="2"/>
        <v>12408</v>
      </c>
    </row>
    <row r="44" spans="1:10" ht="15" customHeight="1">
      <c r="A44" s="59"/>
      <c r="B44" s="60"/>
      <c r="C44" s="127" t="s">
        <v>315</v>
      </c>
      <c r="D44" s="51">
        <v>948</v>
      </c>
      <c r="E44" s="52" t="s">
        <v>115</v>
      </c>
      <c r="F44" s="53">
        <v>6.1</v>
      </c>
      <c r="G44" s="54">
        <f t="shared" si="0"/>
        <v>5783</v>
      </c>
      <c r="H44" s="53">
        <v>4.75</v>
      </c>
      <c r="I44" s="124">
        <f t="shared" si="1"/>
        <v>4503</v>
      </c>
      <c r="J44" s="125">
        <f t="shared" si="2"/>
        <v>10286</v>
      </c>
    </row>
    <row r="45" spans="1:10" ht="15" customHeight="1" thickBot="1">
      <c r="A45" s="59"/>
      <c r="B45" s="60"/>
      <c r="C45" s="127"/>
      <c r="D45" s="51"/>
      <c r="E45" s="52"/>
      <c r="F45" s="53"/>
      <c r="G45" s="54">
        <f t="shared" si="0"/>
        <v>0</v>
      </c>
      <c r="H45" s="53"/>
      <c r="I45" s="124">
        <f t="shared" si="1"/>
        <v>0</v>
      </c>
      <c r="J45" s="125">
        <f t="shared" si="2"/>
        <v>0</v>
      </c>
    </row>
    <row r="46" spans="1:10" ht="15" customHeight="1" thickTop="1">
      <c r="A46" s="59"/>
      <c r="B46" s="60"/>
      <c r="C46" s="174" t="s">
        <v>472</v>
      </c>
      <c r="D46" s="51"/>
      <c r="E46" s="52"/>
      <c r="F46" s="53"/>
      <c r="G46" s="178">
        <f>SUM(G39:G45)</f>
        <v>12712</v>
      </c>
      <c r="H46" s="53"/>
      <c r="I46" s="178">
        <f>SUM(I39:I45)</f>
        <v>11055</v>
      </c>
      <c r="J46" s="179">
        <f t="shared" si="2"/>
        <v>23767</v>
      </c>
    </row>
    <row r="47" spans="1:10" ht="15" customHeight="1">
      <c r="A47" s="59"/>
      <c r="B47" s="60"/>
      <c r="C47" s="127"/>
      <c r="D47" s="51"/>
      <c r="E47" s="52"/>
      <c r="F47" s="53"/>
      <c r="G47" s="54">
        <f t="shared" si="0"/>
        <v>0</v>
      </c>
      <c r="H47" s="53"/>
      <c r="I47" s="124">
        <f t="shared" si="1"/>
        <v>0</v>
      </c>
      <c r="J47" s="125">
        <f t="shared" si="2"/>
        <v>0</v>
      </c>
    </row>
    <row r="48" spans="1:10" ht="15" customHeight="1">
      <c r="A48" s="59"/>
      <c r="B48" s="60"/>
      <c r="C48" s="127"/>
      <c r="D48" s="51"/>
      <c r="E48" s="52"/>
      <c r="F48" s="53"/>
      <c r="G48" s="54">
        <f t="shared" si="0"/>
        <v>0</v>
      </c>
      <c r="H48" s="53"/>
      <c r="I48" s="124">
        <f t="shared" si="1"/>
        <v>0</v>
      </c>
      <c r="J48" s="125">
        <f t="shared" si="2"/>
        <v>0</v>
      </c>
    </row>
    <row r="49" spans="1:10" ht="15" customHeight="1">
      <c r="A49" s="59"/>
      <c r="B49" s="173" t="s">
        <v>316</v>
      </c>
      <c r="C49" s="127"/>
      <c r="D49" s="51"/>
      <c r="E49" s="52"/>
      <c r="F49" s="53"/>
      <c r="G49" s="54">
        <f t="shared" si="0"/>
        <v>0</v>
      </c>
      <c r="H49" s="53"/>
      <c r="I49" s="124">
        <f t="shared" si="1"/>
        <v>0</v>
      </c>
      <c r="J49" s="125">
        <f t="shared" si="2"/>
        <v>0</v>
      </c>
    </row>
    <row r="50" spans="1:10" ht="15" customHeight="1">
      <c r="A50" s="59"/>
      <c r="B50" s="60"/>
      <c r="C50" s="127"/>
      <c r="D50" s="51"/>
      <c r="E50" s="52"/>
      <c r="F50" s="53"/>
      <c r="G50" s="54">
        <f t="shared" si="0"/>
        <v>0</v>
      </c>
      <c r="H50" s="53"/>
      <c r="I50" s="124">
        <f t="shared" si="1"/>
        <v>0</v>
      </c>
      <c r="J50" s="125">
        <f t="shared" si="2"/>
        <v>0</v>
      </c>
    </row>
    <row r="51" spans="1:10" ht="15" customHeight="1">
      <c r="A51" s="59"/>
      <c r="B51" s="60"/>
      <c r="C51" s="127" t="s">
        <v>317</v>
      </c>
      <c r="D51" s="51">
        <v>84</v>
      </c>
      <c r="E51" s="52" t="s">
        <v>138</v>
      </c>
      <c r="F51" s="53">
        <v>8.4</v>
      </c>
      <c r="G51" s="54">
        <f t="shared" si="0"/>
        <v>706</v>
      </c>
      <c r="H51" s="53">
        <v>17.099999999999998</v>
      </c>
      <c r="I51" s="124">
        <f t="shared" si="1"/>
        <v>1436</v>
      </c>
      <c r="J51" s="125">
        <f t="shared" si="2"/>
        <v>2142</v>
      </c>
    </row>
    <row r="52" spans="1:10" ht="15" customHeight="1">
      <c r="A52" s="59"/>
      <c r="B52" s="60"/>
      <c r="C52" s="127" t="s">
        <v>250</v>
      </c>
      <c r="D52" s="51">
        <v>40</v>
      </c>
      <c r="E52" s="52" t="s">
        <v>138</v>
      </c>
      <c r="F52" s="53">
        <v>12.75</v>
      </c>
      <c r="G52" s="54">
        <f t="shared" si="0"/>
        <v>510</v>
      </c>
      <c r="H52" s="53">
        <v>7.6000000000000005</v>
      </c>
      <c r="I52" s="124">
        <f t="shared" si="1"/>
        <v>304</v>
      </c>
      <c r="J52" s="125">
        <f t="shared" si="2"/>
        <v>814</v>
      </c>
    </row>
    <row r="53" spans="1:10" ht="15" customHeight="1">
      <c r="A53" s="59"/>
      <c r="B53" s="60"/>
      <c r="C53" s="127" t="s">
        <v>318</v>
      </c>
      <c r="D53" s="51">
        <v>11</v>
      </c>
      <c r="E53" s="52" t="s">
        <v>112</v>
      </c>
      <c r="F53" s="53">
        <v>19.5</v>
      </c>
      <c r="G53" s="54">
        <f t="shared" si="0"/>
        <v>215</v>
      </c>
      <c r="H53" s="53">
        <v>280.25</v>
      </c>
      <c r="I53" s="124">
        <f t="shared" si="1"/>
        <v>3083</v>
      </c>
      <c r="J53" s="125">
        <f t="shared" si="2"/>
        <v>3298</v>
      </c>
    </row>
    <row r="54" spans="1:10" ht="15" customHeight="1">
      <c r="A54" s="59"/>
      <c r="B54" s="60"/>
      <c r="C54" s="127" t="s">
        <v>244</v>
      </c>
      <c r="D54" s="51">
        <v>5</v>
      </c>
      <c r="E54" s="52" t="s">
        <v>112</v>
      </c>
      <c r="F54" s="53">
        <v>17.1</v>
      </c>
      <c r="G54" s="54">
        <f t="shared" si="0"/>
        <v>86</v>
      </c>
      <c r="H54" s="53">
        <v>72.2</v>
      </c>
      <c r="I54" s="124">
        <f t="shared" si="1"/>
        <v>361</v>
      </c>
      <c r="J54" s="125">
        <f t="shared" si="2"/>
        <v>447</v>
      </c>
    </row>
    <row r="55" spans="1:10" ht="15" customHeight="1">
      <c r="A55" s="59"/>
      <c r="B55" s="60"/>
      <c r="C55" s="127" t="s">
        <v>245</v>
      </c>
      <c r="D55" s="51">
        <v>16</v>
      </c>
      <c r="E55" s="52" t="s">
        <v>112</v>
      </c>
      <c r="F55" s="53">
        <v>16.5</v>
      </c>
      <c r="G55" s="54">
        <f t="shared" si="0"/>
        <v>264</v>
      </c>
      <c r="H55" s="53">
        <v>52.25000000000001</v>
      </c>
      <c r="I55" s="124">
        <f t="shared" si="1"/>
        <v>836</v>
      </c>
      <c r="J55" s="125">
        <f t="shared" si="2"/>
        <v>1100</v>
      </c>
    </row>
    <row r="56" spans="1:10" ht="15" customHeight="1">
      <c r="A56" s="59"/>
      <c r="B56" s="60"/>
      <c r="C56" s="127" t="s">
        <v>252</v>
      </c>
      <c r="D56" s="51">
        <v>2</v>
      </c>
      <c r="E56" s="52" t="s">
        <v>112</v>
      </c>
      <c r="F56" s="53">
        <v>356.98</v>
      </c>
      <c r="G56" s="54">
        <f t="shared" si="0"/>
        <v>714</v>
      </c>
      <c r="H56" s="53">
        <v>190</v>
      </c>
      <c r="I56" s="124">
        <f t="shared" si="1"/>
        <v>380</v>
      </c>
      <c r="J56" s="125">
        <f t="shared" si="2"/>
        <v>1094</v>
      </c>
    </row>
    <row r="57" spans="1:10" ht="15" customHeight="1">
      <c r="A57" s="59"/>
      <c r="B57" s="60"/>
      <c r="C57" s="127" t="s">
        <v>253</v>
      </c>
      <c r="D57" s="51">
        <v>2</v>
      </c>
      <c r="E57" s="52" t="s">
        <v>112</v>
      </c>
      <c r="F57" s="53">
        <v>55.1</v>
      </c>
      <c r="G57" s="54">
        <f t="shared" si="0"/>
        <v>110</v>
      </c>
      <c r="H57" s="53">
        <v>84.55</v>
      </c>
      <c r="I57" s="124">
        <f t="shared" si="1"/>
        <v>169</v>
      </c>
      <c r="J57" s="125">
        <f t="shared" si="2"/>
        <v>279</v>
      </c>
    </row>
    <row r="58" spans="1:10" ht="15" customHeight="1">
      <c r="A58" s="59"/>
      <c r="B58" s="60"/>
      <c r="C58" s="127" t="s">
        <v>254</v>
      </c>
      <c r="D58" s="51">
        <v>1</v>
      </c>
      <c r="E58" s="52" t="s">
        <v>112</v>
      </c>
      <c r="F58" s="53">
        <v>24.72</v>
      </c>
      <c r="G58" s="54">
        <f t="shared" si="0"/>
        <v>25</v>
      </c>
      <c r="H58" s="53">
        <v>38.949999999999996</v>
      </c>
      <c r="I58" s="124">
        <f t="shared" si="1"/>
        <v>39</v>
      </c>
      <c r="J58" s="125">
        <f t="shared" si="2"/>
        <v>64</v>
      </c>
    </row>
    <row r="59" spans="1:10" ht="15" customHeight="1">
      <c r="A59" s="59"/>
      <c r="B59" s="60"/>
      <c r="C59" s="127" t="s">
        <v>319</v>
      </c>
      <c r="D59" s="51">
        <v>1</v>
      </c>
      <c r="E59" s="52" t="s">
        <v>112</v>
      </c>
      <c r="F59" s="53"/>
      <c r="G59" s="54">
        <f t="shared" si="0"/>
        <v>0</v>
      </c>
      <c r="H59" s="53">
        <v>187.15</v>
      </c>
      <c r="I59" s="124">
        <f t="shared" si="1"/>
        <v>187</v>
      </c>
      <c r="J59" s="125">
        <f t="shared" si="2"/>
        <v>187</v>
      </c>
    </row>
    <row r="60" spans="1:10" ht="15" customHeight="1">
      <c r="A60" s="59"/>
      <c r="B60" s="60"/>
      <c r="C60" s="127" t="s">
        <v>320</v>
      </c>
      <c r="D60" s="51">
        <v>1</v>
      </c>
      <c r="E60" s="52" t="s">
        <v>112</v>
      </c>
      <c r="F60" s="53">
        <v>223.63</v>
      </c>
      <c r="G60" s="54">
        <f t="shared" si="0"/>
        <v>224</v>
      </c>
      <c r="H60" s="53">
        <v>218.49999999999997</v>
      </c>
      <c r="I60" s="124">
        <f t="shared" si="1"/>
        <v>219</v>
      </c>
      <c r="J60" s="125">
        <f t="shared" si="2"/>
        <v>443</v>
      </c>
    </row>
    <row r="61" spans="1:10" ht="15" customHeight="1">
      <c r="A61" s="59"/>
      <c r="B61" s="60"/>
      <c r="C61" s="127" t="s">
        <v>321</v>
      </c>
      <c r="D61" s="51">
        <v>1</v>
      </c>
      <c r="E61" s="52" t="s">
        <v>112</v>
      </c>
      <c r="F61" s="53">
        <v>117.45</v>
      </c>
      <c r="G61" s="54">
        <f t="shared" si="0"/>
        <v>117</v>
      </c>
      <c r="H61" s="53">
        <v>248.9</v>
      </c>
      <c r="I61" s="124">
        <f t="shared" si="1"/>
        <v>249</v>
      </c>
      <c r="J61" s="125">
        <f t="shared" si="2"/>
        <v>366</v>
      </c>
    </row>
    <row r="62" spans="1:10" ht="15" customHeight="1">
      <c r="A62" s="59"/>
      <c r="B62" s="60"/>
      <c r="C62" s="127" t="s">
        <v>322</v>
      </c>
      <c r="D62" s="51">
        <v>2</v>
      </c>
      <c r="E62" s="52" t="s">
        <v>112</v>
      </c>
      <c r="F62" s="53">
        <v>127.16</v>
      </c>
      <c r="G62" s="54">
        <f t="shared" si="0"/>
        <v>254</v>
      </c>
      <c r="H62" s="53">
        <v>52.25000000000001</v>
      </c>
      <c r="I62" s="124">
        <f t="shared" si="1"/>
        <v>105</v>
      </c>
      <c r="J62" s="125">
        <f t="shared" si="2"/>
        <v>359</v>
      </c>
    </row>
    <row r="63" spans="1:10" ht="15" customHeight="1">
      <c r="A63" s="59"/>
      <c r="B63" s="60"/>
      <c r="C63" s="127" t="s">
        <v>323</v>
      </c>
      <c r="D63" s="51">
        <v>2</v>
      </c>
      <c r="E63" s="52" t="s">
        <v>112</v>
      </c>
      <c r="F63" s="53">
        <v>95.65</v>
      </c>
      <c r="G63" s="54">
        <f t="shared" si="0"/>
        <v>191</v>
      </c>
      <c r="H63" s="53">
        <v>52.25000000000001</v>
      </c>
      <c r="I63" s="124">
        <f t="shared" si="1"/>
        <v>105</v>
      </c>
      <c r="J63" s="125">
        <f t="shared" si="2"/>
        <v>296</v>
      </c>
    </row>
    <row r="64" spans="1:10" ht="15" customHeight="1">
      <c r="A64" s="59"/>
      <c r="B64" s="60"/>
      <c r="C64" s="127" t="s">
        <v>325</v>
      </c>
      <c r="D64" s="51">
        <v>2</v>
      </c>
      <c r="E64" s="52" t="s">
        <v>112</v>
      </c>
      <c r="F64" s="53">
        <v>6.96</v>
      </c>
      <c r="G64" s="54">
        <f t="shared" si="0"/>
        <v>14</v>
      </c>
      <c r="H64" s="53">
        <v>28.5</v>
      </c>
      <c r="I64" s="124">
        <f t="shared" si="1"/>
        <v>57</v>
      </c>
      <c r="J64" s="125">
        <f t="shared" si="2"/>
        <v>71</v>
      </c>
    </row>
    <row r="65" spans="1:10" ht="15" customHeight="1">
      <c r="A65" s="59"/>
      <c r="B65" s="60"/>
      <c r="C65" s="127" t="s">
        <v>326</v>
      </c>
      <c r="D65" s="51">
        <v>2</v>
      </c>
      <c r="E65" s="52" t="s">
        <v>112</v>
      </c>
      <c r="F65" s="53">
        <v>38.63</v>
      </c>
      <c r="G65" s="54">
        <f t="shared" si="0"/>
        <v>77</v>
      </c>
      <c r="H65" s="53">
        <v>342</v>
      </c>
      <c r="I65" s="124">
        <f t="shared" si="1"/>
        <v>684</v>
      </c>
      <c r="J65" s="125">
        <f t="shared" si="2"/>
        <v>761</v>
      </c>
    </row>
    <row r="66" spans="1:10" ht="15" customHeight="1">
      <c r="A66" s="59"/>
      <c r="B66" s="60"/>
      <c r="C66" s="127" t="s">
        <v>327</v>
      </c>
      <c r="D66" s="51">
        <v>124</v>
      </c>
      <c r="E66" s="52" t="s">
        <v>138</v>
      </c>
      <c r="F66" s="53">
        <v>4.8</v>
      </c>
      <c r="G66" s="54">
        <f t="shared" si="0"/>
        <v>595</v>
      </c>
      <c r="H66" s="53">
        <v>7.6000000000000005</v>
      </c>
      <c r="I66" s="124">
        <f t="shared" si="1"/>
        <v>942</v>
      </c>
      <c r="J66" s="125">
        <f t="shared" si="2"/>
        <v>1537</v>
      </c>
    </row>
    <row r="67" spans="1:10" ht="15" customHeight="1">
      <c r="A67" s="59"/>
      <c r="B67" s="60"/>
      <c r="C67" s="127" t="s">
        <v>259</v>
      </c>
      <c r="D67" s="51">
        <v>1</v>
      </c>
      <c r="E67" s="52" t="s">
        <v>123</v>
      </c>
      <c r="F67" s="53">
        <v>215</v>
      </c>
      <c r="G67" s="54">
        <f t="shared" si="0"/>
        <v>215</v>
      </c>
      <c r="H67" s="53">
        <v>0</v>
      </c>
      <c r="I67" s="124">
        <f t="shared" si="1"/>
        <v>0</v>
      </c>
      <c r="J67" s="125">
        <f t="shared" si="2"/>
        <v>215</v>
      </c>
    </row>
    <row r="68" spans="1:10" ht="15" customHeight="1" thickBot="1">
      <c r="A68" s="59"/>
      <c r="B68" s="60"/>
      <c r="C68" s="127"/>
      <c r="D68" s="51"/>
      <c r="E68" s="52"/>
      <c r="F68" s="53"/>
      <c r="G68" s="54">
        <f t="shared" si="0"/>
        <v>0</v>
      </c>
      <c r="H68" s="53"/>
      <c r="I68" s="124">
        <f t="shared" si="1"/>
        <v>0</v>
      </c>
      <c r="J68" s="125">
        <f t="shared" si="2"/>
        <v>0</v>
      </c>
    </row>
    <row r="69" spans="1:10" ht="15" customHeight="1" thickTop="1">
      <c r="A69" s="59"/>
      <c r="B69" s="60"/>
      <c r="C69" s="174" t="s">
        <v>366</v>
      </c>
      <c r="D69" s="51"/>
      <c r="E69" s="52"/>
      <c r="F69" s="53"/>
      <c r="G69" s="178">
        <f>SUM(G47:G68)</f>
        <v>4317</v>
      </c>
      <c r="H69" s="53"/>
      <c r="I69" s="178">
        <f>SUM(I47:I68)</f>
        <v>9156</v>
      </c>
      <c r="J69" s="179">
        <f t="shared" si="2"/>
        <v>13473</v>
      </c>
    </row>
    <row r="70" spans="1:10" ht="15" customHeight="1">
      <c r="A70" s="59"/>
      <c r="B70" s="60"/>
      <c r="C70" s="127"/>
      <c r="D70" s="51"/>
      <c r="E70" s="52"/>
      <c r="F70" s="53"/>
      <c r="G70" s="54">
        <f t="shared" si="0"/>
        <v>0</v>
      </c>
      <c r="H70" s="53"/>
      <c r="I70" s="124">
        <f t="shared" si="1"/>
        <v>0</v>
      </c>
      <c r="J70" s="125">
        <f t="shared" si="2"/>
        <v>0</v>
      </c>
    </row>
    <row r="71" spans="1:10" ht="15" customHeight="1">
      <c r="A71" s="59"/>
      <c r="B71" s="173" t="s">
        <v>328</v>
      </c>
      <c r="C71" s="127"/>
      <c r="D71" s="51"/>
      <c r="E71" s="52"/>
      <c r="F71" s="53"/>
      <c r="G71" s="54">
        <f t="shared" si="0"/>
        <v>0</v>
      </c>
      <c r="H71" s="53"/>
      <c r="I71" s="124">
        <f t="shared" si="1"/>
        <v>0</v>
      </c>
      <c r="J71" s="125">
        <f t="shared" si="2"/>
        <v>0</v>
      </c>
    </row>
    <row r="72" spans="1:10" ht="15" customHeight="1">
      <c r="A72" s="59"/>
      <c r="B72" s="60"/>
      <c r="C72" s="127"/>
      <c r="D72" s="51"/>
      <c r="E72" s="52"/>
      <c r="F72" s="53"/>
      <c r="G72" s="54">
        <f t="shared" si="0"/>
        <v>0</v>
      </c>
      <c r="H72" s="53"/>
      <c r="I72" s="124">
        <f t="shared" si="1"/>
        <v>0</v>
      </c>
      <c r="J72" s="125">
        <f t="shared" si="2"/>
        <v>0</v>
      </c>
    </row>
    <row r="73" spans="1:10" ht="15" customHeight="1">
      <c r="A73" s="59"/>
      <c r="B73" s="60"/>
      <c r="C73" s="127" t="s">
        <v>329</v>
      </c>
      <c r="D73" s="51">
        <v>30</v>
      </c>
      <c r="E73" s="52" t="s">
        <v>138</v>
      </c>
      <c r="F73" s="53">
        <v>2.73</v>
      </c>
      <c r="G73" s="54">
        <f t="shared" si="0"/>
        <v>82</v>
      </c>
      <c r="H73" s="53">
        <v>6.65</v>
      </c>
      <c r="I73" s="124">
        <f t="shared" si="1"/>
        <v>200</v>
      </c>
      <c r="J73" s="125">
        <f t="shared" si="2"/>
        <v>282</v>
      </c>
    </row>
    <row r="74" spans="1:10" ht="15" customHeight="1">
      <c r="A74" s="59"/>
      <c r="B74" s="60"/>
      <c r="C74" s="127" t="s">
        <v>330</v>
      </c>
      <c r="D74" s="51">
        <v>70</v>
      </c>
      <c r="E74" s="52" t="s">
        <v>138</v>
      </c>
      <c r="F74" s="53">
        <v>1.74</v>
      </c>
      <c r="G74" s="54">
        <f t="shared" si="0"/>
        <v>122</v>
      </c>
      <c r="H74" s="53">
        <v>5.7</v>
      </c>
      <c r="I74" s="124">
        <f t="shared" si="1"/>
        <v>399</v>
      </c>
      <c r="J74" s="125">
        <f t="shared" si="2"/>
        <v>521</v>
      </c>
    </row>
    <row r="75" spans="1:10" ht="15" customHeight="1">
      <c r="A75" s="59"/>
      <c r="B75" s="60"/>
      <c r="C75" s="127" t="s">
        <v>331</v>
      </c>
      <c r="D75" s="51">
        <v>80</v>
      </c>
      <c r="E75" s="52" t="s">
        <v>138</v>
      </c>
      <c r="F75" s="53">
        <v>0.94</v>
      </c>
      <c r="G75" s="54">
        <f t="shared" si="0"/>
        <v>75</v>
      </c>
      <c r="H75" s="53">
        <v>5.7</v>
      </c>
      <c r="I75" s="124">
        <f t="shared" si="1"/>
        <v>456</v>
      </c>
      <c r="J75" s="125">
        <f t="shared" si="2"/>
        <v>531</v>
      </c>
    </row>
    <row r="76" spans="1:10" ht="15" customHeight="1">
      <c r="A76" s="59"/>
      <c r="B76" s="60"/>
      <c r="C76" s="127" t="s">
        <v>244</v>
      </c>
      <c r="D76" s="51">
        <v>23</v>
      </c>
      <c r="E76" s="52" t="s">
        <v>112</v>
      </c>
      <c r="F76" s="53">
        <v>3.857142857142857</v>
      </c>
      <c r="G76" s="54">
        <f t="shared" si="0"/>
        <v>89</v>
      </c>
      <c r="H76" s="53">
        <v>50.689285714285724</v>
      </c>
      <c r="I76" s="124">
        <f t="shared" si="1"/>
        <v>1166</v>
      </c>
      <c r="J76" s="125">
        <f t="shared" si="2"/>
        <v>1255</v>
      </c>
    </row>
    <row r="77" spans="1:10" ht="15" customHeight="1">
      <c r="A77" s="59"/>
      <c r="B77" s="60"/>
      <c r="C77" s="127" t="s">
        <v>245</v>
      </c>
      <c r="D77" s="51">
        <v>23</v>
      </c>
      <c r="E77" s="52" t="s">
        <v>112</v>
      </c>
      <c r="F77" s="53">
        <v>16.5</v>
      </c>
      <c r="G77" s="54">
        <f t="shared" si="0"/>
        <v>380</v>
      </c>
      <c r="H77" s="53">
        <v>52.25000000000001</v>
      </c>
      <c r="I77" s="124">
        <f t="shared" si="1"/>
        <v>1202</v>
      </c>
      <c r="J77" s="125">
        <f t="shared" si="2"/>
        <v>1582</v>
      </c>
    </row>
    <row r="78" spans="1:10" ht="15" customHeight="1">
      <c r="A78" s="59"/>
      <c r="B78" s="60"/>
      <c r="C78" s="127" t="s">
        <v>246</v>
      </c>
      <c r="D78" s="51">
        <v>4</v>
      </c>
      <c r="E78" s="52" t="s">
        <v>112</v>
      </c>
      <c r="F78" s="53">
        <v>21.6</v>
      </c>
      <c r="G78" s="54">
        <f t="shared" si="0"/>
        <v>86</v>
      </c>
      <c r="H78" s="53">
        <v>95</v>
      </c>
      <c r="I78" s="124">
        <f t="shared" si="1"/>
        <v>380</v>
      </c>
      <c r="J78" s="125">
        <f t="shared" si="2"/>
        <v>466</v>
      </c>
    </row>
    <row r="79" spans="1:10" ht="15" customHeight="1">
      <c r="A79" s="59"/>
      <c r="B79" s="60"/>
      <c r="C79" s="127" t="s">
        <v>332</v>
      </c>
      <c r="D79" s="51">
        <v>3</v>
      </c>
      <c r="E79" s="52" t="s">
        <v>112</v>
      </c>
      <c r="F79" s="53">
        <v>42.63</v>
      </c>
      <c r="G79" s="54">
        <f t="shared" si="0"/>
        <v>128</v>
      </c>
      <c r="H79" s="53">
        <v>122.55</v>
      </c>
      <c r="I79" s="124">
        <f aca="true" t="shared" si="3" ref="I79:I135">ROUND(+D79*H79,0)</f>
        <v>368</v>
      </c>
      <c r="J79" s="125">
        <f aca="true" t="shared" si="4" ref="J79:J135">I79+G79</f>
        <v>496</v>
      </c>
    </row>
    <row r="80" spans="1:10" ht="15" customHeight="1">
      <c r="A80" s="59"/>
      <c r="B80" s="60"/>
      <c r="C80" s="127" t="s">
        <v>333</v>
      </c>
      <c r="D80" s="51">
        <v>1</v>
      </c>
      <c r="E80" s="52" t="s">
        <v>123</v>
      </c>
      <c r="F80" s="53">
        <v>110</v>
      </c>
      <c r="G80" s="54">
        <f t="shared" si="0"/>
        <v>110</v>
      </c>
      <c r="H80" s="53">
        <v>1140</v>
      </c>
      <c r="I80" s="124">
        <f t="shared" si="3"/>
        <v>1140</v>
      </c>
      <c r="J80" s="125">
        <f t="shared" si="4"/>
        <v>1250</v>
      </c>
    </row>
    <row r="81" spans="1:10" ht="15" customHeight="1">
      <c r="A81" s="59"/>
      <c r="B81" s="60"/>
      <c r="C81" s="127" t="s">
        <v>334</v>
      </c>
      <c r="D81" s="51">
        <v>90</v>
      </c>
      <c r="E81" s="52" t="s">
        <v>138</v>
      </c>
      <c r="F81" s="53">
        <v>1.2</v>
      </c>
      <c r="G81" s="54">
        <f t="shared" si="0"/>
        <v>108</v>
      </c>
      <c r="H81" s="53">
        <v>5.7</v>
      </c>
      <c r="I81" s="124">
        <f t="shared" si="3"/>
        <v>513</v>
      </c>
      <c r="J81" s="125">
        <f t="shared" si="4"/>
        <v>621</v>
      </c>
    </row>
    <row r="82" spans="1:10" ht="15" customHeight="1">
      <c r="A82" s="59"/>
      <c r="B82" s="60"/>
      <c r="C82" s="127" t="s">
        <v>335</v>
      </c>
      <c r="D82" s="51">
        <v>1</v>
      </c>
      <c r="E82" s="52" t="s">
        <v>123</v>
      </c>
      <c r="F82" s="53">
        <v>319</v>
      </c>
      <c r="G82" s="54">
        <f t="shared" si="0"/>
        <v>319</v>
      </c>
      <c r="H82" s="53">
        <v>0</v>
      </c>
      <c r="I82" s="124">
        <f t="shared" si="3"/>
        <v>0</v>
      </c>
      <c r="J82" s="125">
        <f t="shared" si="4"/>
        <v>319</v>
      </c>
    </row>
    <row r="83" spans="1:10" ht="15" customHeight="1" thickBot="1">
      <c r="A83" s="59"/>
      <c r="B83" s="60"/>
      <c r="C83" s="127"/>
      <c r="D83" s="51"/>
      <c r="E83" s="52"/>
      <c r="F83" s="53"/>
      <c r="G83" s="54">
        <f t="shared" si="0"/>
        <v>0</v>
      </c>
      <c r="H83" s="53"/>
      <c r="I83" s="124">
        <f t="shared" si="3"/>
        <v>0</v>
      </c>
      <c r="J83" s="125">
        <f t="shared" si="4"/>
        <v>0</v>
      </c>
    </row>
    <row r="84" spans="1:10" ht="15" customHeight="1" thickTop="1">
      <c r="A84" s="59"/>
      <c r="B84" s="60"/>
      <c r="C84" s="174" t="s">
        <v>367</v>
      </c>
      <c r="D84" s="51"/>
      <c r="E84" s="52"/>
      <c r="F84" s="53"/>
      <c r="G84" s="178">
        <f>SUM(G70:G83)</f>
        <v>1499</v>
      </c>
      <c r="H84" s="53"/>
      <c r="I84" s="178">
        <f>SUM(I70:I83)</f>
        <v>5824</v>
      </c>
      <c r="J84" s="179">
        <f t="shared" si="4"/>
        <v>7323</v>
      </c>
    </row>
    <row r="85" spans="1:10" ht="15" customHeight="1">
      <c r="A85" s="59"/>
      <c r="B85" s="60"/>
      <c r="C85" s="127"/>
      <c r="D85" s="51"/>
      <c r="E85" s="52"/>
      <c r="F85" s="53"/>
      <c r="G85" s="54">
        <f t="shared" si="0"/>
        <v>0</v>
      </c>
      <c r="H85" s="53"/>
      <c r="I85" s="124">
        <f t="shared" si="3"/>
        <v>0</v>
      </c>
      <c r="J85" s="125">
        <f t="shared" si="4"/>
        <v>0</v>
      </c>
    </row>
    <row r="86" spans="1:10" ht="15" customHeight="1">
      <c r="A86" s="59"/>
      <c r="B86" s="173" t="s">
        <v>336</v>
      </c>
      <c r="C86" s="127"/>
      <c r="D86" s="51"/>
      <c r="E86" s="52"/>
      <c r="F86" s="53"/>
      <c r="G86" s="54">
        <f t="shared" si="0"/>
        <v>0</v>
      </c>
      <c r="H86" s="53"/>
      <c r="I86" s="124">
        <f t="shared" si="3"/>
        <v>0</v>
      </c>
      <c r="J86" s="125">
        <f t="shared" si="4"/>
        <v>0</v>
      </c>
    </row>
    <row r="87" spans="1:10" ht="15" customHeight="1">
      <c r="A87" s="59"/>
      <c r="B87" s="60"/>
      <c r="C87" s="127"/>
      <c r="D87" s="51"/>
      <c r="E87" s="52"/>
      <c r="F87" s="53"/>
      <c r="G87" s="54">
        <f t="shared" si="0"/>
        <v>0</v>
      </c>
      <c r="H87" s="53"/>
      <c r="I87" s="124">
        <f t="shared" si="3"/>
        <v>0</v>
      </c>
      <c r="J87" s="125">
        <f t="shared" si="4"/>
        <v>0</v>
      </c>
    </row>
    <row r="88" spans="1:10" ht="15" customHeight="1">
      <c r="A88" s="59"/>
      <c r="B88" s="60"/>
      <c r="C88" s="127" t="s">
        <v>251</v>
      </c>
      <c r="D88" s="51">
        <v>20</v>
      </c>
      <c r="E88" s="52" t="s">
        <v>138</v>
      </c>
      <c r="F88" s="53">
        <v>8.21</v>
      </c>
      <c r="G88" s="54">
        <f t="shared" si="0"/>
        <v>164</v>
      </c>
      <c r="H88" s="53">
        <v>6.65</v>
      </c>
      <c r="I88" s="124">
        <f t="shared" si="3"/>
        <v>133</v>
      </c>
      <c r="J88" s="125">
        <f t="shared" si="4"/>
        <v>297</v>
      </c>
    </row>
    <row r="89" spans="1:10" ht="15" customHeight="1">
      <c r="A89" s="59"/>
      <c r="B89" s="60"/>
      <c r="C89" s="127" t="s">
        <v>338</v>
      </c>
      <c r="D89" s="51">
        <v>30</v>
      </c>
      <c r="E89" s="52" t="s">
        <v>138</v>
      </c>
      <c r="F89" s="53">
        <v>5.26</v>
      </c>
      <c r="G89" s="54">
        <f t="shared" si="0"/>
        <v>158</v>
      </c>
      <c r="H89" s="53">
        <v>6.65</v>
      </c>
      <c r="I89" s="124">
        <f t="shared" si="3"/>
        <v>200</v>
      </c>
      <c r="J89" s="125">
        <f t="shared" si="4"/>
        <v>358</v>
      </c>
    </row>
    <row r="90" spans="1:10" ht="15" customHeight="1">
      <c r="A90" s="59"/>
      <c r="B90" s="60"/>
      <c r="C90" s="127" t="s">
        <v>244</v>
      </c>
      <c r="D90" s="51">
        <v>10</v>
      </c>
      <c r="E90" s="52" t="s">
        <v>112</v>
      </c>
      <c r="F90" s="53">
        <v>5.9</v>
      </c>
      <c r="G90" s="54">
        <f t="shared" si="0"/>
        <v>59</v>
      </c>
      <c r="H90" s="53">
        <v>53.2</v>
      </c>
      <c r="I90" s="124">
        <f t="shared" si="3"/>
        <v>532</v>
      </c>
      <c r="J90" s="125">
        <f t="shared" si="4"/>
        <v>591</v>
      </c>
    </row>
    <row r="91" spans="1:10" ht="15" customHeight="1">
      <c r="A91" s="59"/>
      <c r="B91" s="60"/>
      <c r="C91" s="127" t="s">
        <v>245</v>
      </c>
      <c r="D91" s="51">
        <v>10</v>
      </c>
      <c r="E91" s="52" t="s">
        <v>112</v>
      </c>
      <c r="F91" s="53">
        <v>16.5</v>
      </c>
      <c r="G91" s="54">
        <f t="shared" si="0"/>
        <v>165</v>
      </c>
      <c r="H91" s="53">
        <v>52.25000000000001</v>
      </c>
      <c r="I91" s="124">
        <f t="shared" si="3"/>
        <v>523</v>
      </c>
      <c r="J91" s="125">
        <f t="shared" si="4"/>
        <v>688</v>
      </c>
    </row>
    <row r="92" spans="1:10" ht="15" customHeight="1">
      <c r="A92" s="59"/>
      <c r="B92" s="60"/>
      <c r="C92" s="127" t="s">
        <v>327</v>
      </c>
      <c r="D92" s="51">
        <v>50</v>
      </c>
      <c r="E92" s="52" t="s">
        <v>138</v>
      </c>
      <c r="F92" s="53">
        <v>3.2</v>
      </c>
      <c r="G92" s="54">
        <f t="shared" si="0"/>
        <v>160</v>
      </c>
      <c r="H92" s="53">
        <v>4.75</v>
      </c>
      <c r="I92" s="124">
        <f t="shared" si="3"/>
        <v>238</v>
      </c>
      <c r="J92" s="125">
        <f t="shared" si="4"/>
        <v>398</v>
      </c>
    </row>
    <row r="93" spans="1:10" ht="15" customHeight="1">
      <c r="A93" s="59"/>
      <c r="B93" s="60"/>
      <c r="C93" s="127" t="s">
        <v>246</v>
      </c>
      <c r="D93" s="51">
        <v>1</v>
      </c>
      <c r="E93" s="52" t="s">
        <v>112</v>
      </c>
      <c r="F93" s="53">
        <v>21.6</v>
      </c>
      <c r="G93" s="54">
        <f t="shared" si="0"/>
        <v>22</v>
      </c>
      <c r="H93" s="53">
        <v>95</v>
      </c>
      <c r="I93" s="124">
        <f t="shared" si="3"/>
        <v>95</v>
      </c>
      <c r="J93" s="125">
        <f t="shared" si="4"/>
        <v>117</v>
      </c>
    </row>
    <row r="94" spans="1:10" ht="15" customHeight="1">
      <c r="A94" s="59"/>
      <c r="B94" s="60"/>
      <c r="C94" s="127" t="s">
        <v>259</v>
      </c>
      <c r="D94" s="51">
        <v>1</v>
      </c>
      <c r="E94" s="52" t="s">
        <v>123</v>
      </c>
      <c r="F94" s="53">
        <v>15</v>
      </c>
      <c r="G94" s="54">
        <f t="shared" si="0"/>
        <v>15</v>
      </c>
      <c r="H94" s="53">
        <v>0</v>
      </c>
      <c r="I94" s="124">
        <f t="shared" si="3"/>
        <v>0</v>
      </c>
      <c r="J94" s="125">
        <f t="shared" si="4"/>
        <v>15</v>
      </c>
    </row>
    <row r="95" spans="1:10" ht="15" customHeight="1" thickBot="1">
      <c r="A95" s="59"/>
      <c r="B95" s="60"/>
      <c r="C95" s="127"/>
      <c r="D95" s="51"/>
      <c r="E95" s="52"/>
      <c r="F95" s="53"/>
      <c r="G95" s="54">
        <f t="shared" si="0"/>
        <v>0</v>
      </c>
      <c r="H95" s="53"/>
      <c r="I95" s="124">
        <f t="shared" si="3"/>
        <v>0</v>
      </c>
      <c r="J95" s="125">
        <f t="shared" si="4"/>
        <v>0</v>
      </c>
    </row>
    <row r="96" spans="1:10" ht="15" customHeight="1" thickTop="1">
      <c r="A96" s="59"/>
      <c r="B96" s="60"/>
      <c r="C96" s="174" t="s">
        <v>368</v>
      </c>
      <c r="D96" s="51"/>
      <c r="E96" s="52"/>
      <c r="F96" s="53"/>
      <c r="G96" s="178">
        <f>SUM(G85:G95)</f>
        <v>743</v>
      </c>
      <c r="H96" s="53"/>
      <c r="I96" s="178">
        <f>SUM(I85:I95)</f>
        <v>1721</v>
      </c>
      <c r="J96" s="179">
        <f t="shared" si="4"/>
        <v>2464</v>
      </c>
    </row>
    <row r="97" spans="1:10" ht="15" customHeight="1">
      <c r="A97" s="59"/>
      <c r="B97" s="60"/>
      <c r="C97" s="127"/>
      <c r="D97" s="51"/>
      <c r="E97" s="52"/>
      <c r="F97" s="53"/>
      <c r="G97" s="54">
        <f t="shared" si="0"/>
        <v>0</v>
      </c>
      <c r="H97" s="53"/>
      <c r="I97" s="124">
        <f t="shared" si="3"/>
        <v>0</v>
      </c>
      <c r="J97" s="125">
        <f t="shared" si="4"/>
        <v>0</v>
      </c>
    </row>
    <row r="98" spans="1:10" ht="15" customHeight="1">
      <c r="A98" s="59"/>
      <c r="B98" s="173" t="s">
        <v>339</v>
      </c>
      <c r="C98" s="127"/>
      <c r="D98" s="51"/>
      <c r="E98" s="52"/>
      <c r="F98" s="53"/>
      <c r="G98" s="54">
        <f t="shared" si="0"/>
        <v>0</v>
      </c>
      <c r="H98" s="53"/>
      <c r="I98" s="124">
        <f t="shared" si="3"/>
        <v>0</v>
      </c>
      <c r="J98" s="125">
        <f t="shared" si="4"/>
        <v>0</v>
      </c>
    </row>
    <row r="99" spans="1:10" ht="15" customHeight="1">
      <c r="A99" s="59"/>
      <c r="B99" s="60"/>
      <c r="C99" s="127"/>
      <c r="D99" s="51"/>
      <c r="E99" s="52"/>
      <c r="F99" s="53"/>
      <c r="G99" s="54"/>
      <c r="H99" s="53"/>
      <c r="I99" s="124"/>
      <c r="J99" s="125"/>
    </row>
    <row r="100" spans="1:10" ht="15" customHeight="1">
      <c r="A100" s="59"/>
      <c r="B100" s="60"/>
      <c r="C100" s="127" t="s">
        <v>470</v>
      </c>
      <c r="D100" s="51">
        <v>2</v>
      </c>
      <c r="E100" s="52" t="s">
        <v>112</v>
      </c>
      <c r="F100" s="53">
        <v>2245</v>
      </c>
      <c r="G100" s="54">
        <f t="shared" si="0"/>
        <v>4490</v>
      </c>
      <c r="H100" s="53">
        <v>380</v>
      </c>
      <c r="I100" s="124">
        <f t="shared" si="3"/>
        <v>760</v>
      </c>
      <c r="J100" s="125">
        <f t="shared" si="4"/>
        <v>5250</v>
      </c>
    </row>
    <row r="101" spans="1:10" ht="15" customHeight="1">
      <c r="A101" s="59"/>
      <c r="B101" s="60"/>
      <c r="C101" s="127" t="s">
        <v>340</v>
      </c>
      <c r="D101" s="51">
        <v>1</v>
      </c>
      <c r="E101" s="52" t="s">
        <v>112</v>
      </c>
      <c r="F101" s="53">
        <v>1985</v>
      </c>
      <c r="G101" s="54">
        <f t="shared" si="0"/>
        <v>1985</v>
      </c>
      <c r="H101" s="53">
        <v>380</v>
      </c>
      <c r="I101" s="124">
        <f t="shared" si="3"/>
        <v>380</v>
      </c>
      <c r="J101" s="125">
        <f t="shared" si="4"/>
        <v>2365</v>
      </c>
    </row>
    <row r="102" spans="1:10" ht="15" customHeight="1">
      <c r="A102" s="59"/>
      <c r="B102" s="60"/>
      <c r="C102" s="127" t="s">
        <v>341</v>
      </c>
      <c r="D102" s="51">
        <v>2</v>
      </c>
      <c r="E102" s="52" t="s">
        <v>112</v>
      </c>
      <c r="F102" s="53">
        <v>1875</v>
      </c>
      <c r="G102" s="54">
        <f t="shared" si="0"/>
        <v>3750</v>
      </c>
      <c r="H102" s="53">
        <v>380</v>
      </c>
      <c r="I102" s="124">
        <f t="shared" si="3"/>
        <v>760</v>
      </c>
      <c r="J102" s="125">
        <f t="shared" si="4"/>
        <v>4510</v>
      </c>
    </row>
    <row r="103" spans="1:10" ht="15" customHeight="1">
      <c r="A103" s="59"/>
      <c r="B103" s="60"/>
      <c r="C103" s="127" t="s">
        <v>343</v>
      </c>
      <c r="D103" s="51">
        <v>1</v>
      </c>
      <c r="E103" s="52" t="s">
        <v>112</v>
      </c>
      <c r="F103" s="53">
        <v>2978</v>
      </c>
      <c r="G103" s="54">
        <f t="shared" si="0"/>
        <v>2978</v>
      </c>
      <c r="H103" s="53">
        <v>380</v>
      </c>
      <c r="I103" s="124">
        <f t="shared" si="3"/>
        <v>380</v>
      </c>
      <c r="J103" s="125">
        <f t="shared" si="4"/>
        <v>3358</v>
      </c>
    </row>
    <row r="104" spans="1:10" ht="15" customHeight="1">
      <c r="A104" s="59"/>
      <c r="B104" s="60"/>
      <c r="C104" s="127" t="s">
        <v>345</v>
      </c>
      <c r="D104" s="51">
        <v>1</v>
      </c>
      <c r="E104" s="52" t="s">
        <v>112</v>
      </c>
      <c r="F104" s="53">
        <v>3425</v>
      </c>
      <c r="G104" s="54">
        <f t="shared" si="0"/>
        <v>3425</v>
      </c>
      <c r="H104" s="53">
        <v>190</v>
      </c>
      <c r="I104" s="124">
        <f t="shared" si="3"/>
        <v>190</v>
      </c>
      <c r="J104" s="125">
        <f t="shared" si="4"/>
        <v>3615</v>
      </c>
    </row>
    <row r="105" spans="1:10" ht="15" customHeight="1">
      <c r="A105" s="59"/>
      <c r="B105" s="60"/>
      <c r="C105" s="127" t="s">
        <v>346</v>
      </c>
      <c r="D105" s="51">
        <v>1</v>
      </c>
      <c r="E105" s="52" t="s">
        <v>112</v>
      </c>
      <c r="F105" s="53">
        <v>6100</v>
      </c>
      <c r="G105" s="54">
        <f t="shared" si="0"/>
        <v>6100</v>
      </c>
      <c r="H105" s="53">
        <v>285</v>
      </c>
      <c r="I105" s="124">
        <f t="shared" si="3"/>
        <v>285</v>
      </c>
      <c r="J105" s="125">
        <f t="shared" si="4"/>
        <v>6385</v>
      </c>
    </row>
    <row r="106" spans="1:10" ht="15" customHeight="1">
      <c r="A106" s="59"/>
      <c r="B106" s="60"/>
      <c r="C106" s="127" t="s">
        <v>347</v>
      </c>
      <c r="D106" s="51">
        <v>1</v>
      </c>
      <c r="E106" s="52" t="s">
        <v>112</v>
      </c>
      <c r="F106" s="53">
        <v>3812</v>
      </c>
      <c r="G106" s="54">
        <f t="shared" si="0"/>
        <v>3812</v>
      </c>
      <c r="H106" s="53">
        <v>570</v>
      </c>
      <c r="I106" s="124">
        <f t="shared" si="3"/>
        <v>570</v>
      </c>
      <c r="J106" s="125">
        <f t="shared" si="4"/>
        <v>4382</v>
      </c>
    </row>
    <row r="107" spans="1:10" ht="15" customHeight="1">
      <c r="A107" s="59"/>
      <c r="B107" s="60"/>
      <c r="C107" s="127" t="s">
        <v>348</v>
      </c>
      <c r="D107" s="51">
        <v>1</v>
      </c>
      <c r="E107" s="52" t="s">
        <v>112</v>
      </c>
      <c r="F107" s="53">
        <v>785</v>
      </c>
      <c r="G107" s="54">
        <f t="shared" si="0"/>
        <v>785</v>
      </c>
      <c r="H107" s="53">
        <v>142.5</v>
      </c>
      <c r="I107" s="124">
        <f t="shared" si="3"/>
        <v>143</v>
      </c>
      <c r="J107" s="125">
        <f t="shared" si="4"/>
        <v>928</v>
      </c>
    </row>
    <row r="108" spans="1:10" ht="15" customHeight="1">
      <c r="A108" s="59"/>
      <c r="B108" s="60"/>
      <c r="C108" s="127" t="s">
        <v>349</v>
      </c>
      <c r="D108" s="51">
        <v>1</v>
      </c>
      <c r="E108" s="52" t="s">
        <v>112</v>
      </c>
      <c r="F108" s="53">
        <v>15125</v>
      </c>
      <c r="G108" s="54">
        <f t="shared" si="0"/>
        <v>15125</v>
      </c>
      <c r="H108" s="53">
        <v>760</v>
      </c>
      <c r="I108" s="124">
        <f t="shared" si="3"/>
        <v>760</v>
      </c>
      <c r="J108" s="125">
        <f t="shared" si="4"/>
        <v>15885</v>
      </c>
    </row>
    <row r="109" spans="1:10" ht="15" customHeight="1">
      <c r="A109" s="59"/>
      <c r="B109" s="60"/>
      <c r="C109" s="127" t="s">
        <v>351</v>
      </c>
      <c r="D109" s="51">
        <v>1</v>
      </c>
      <c r="E109" s="52" t="s">
        <v>112</v>
      </c>
      <c r="F109" s="53">
        <v>1125</v>
      </c>
      <c r="G109" s="54">
        <f t="shared" si="0"/>
        <v>1125</v>
      </c>
      <c r="H109" s="53">
        <v>0</v>
      </c>
      <c r="I109" s="124">
        <f t="shared" si="3"/>
        <v>0</v>
      </c>
      <c r="J109" s="125">
        <f t="shared" si="4"/>
        <v>1125</v>
      </c>
    </row>
    <row r="110" spans="1:10" ht="15" customHeight="1" thickBot="1">
      <c r="A110" s="59"/>
      <c r="B110" s="60"/>
      <c r="C110" s="127"/>
      <c r="D110" s="51"/>
      <c r="E110" s="52"/>
      <c r="F110" s="53"/>
      <c r="G110" s="54">
        <f t="shared" si="0"/>
        <v>0</v>
      </c>
      <c r="H110" s="53"/>
      <c r="I110" s="124">
        <f t="shared" si="3"/>
        <v>0</v>
      </c>
      <c r="J110" s="125">
        <f t="shared" si="4"/>
        <v>0</v>
      </c>
    </row>
    <row r="111" spans="1:10" ht="15" customHeight="1" thickTop="1">
      <c r="A111" s="59"/>
      <c r="B111" s="60"/>
      <c r="C111" s="174" t="s">
        <v>224</v>
      </c>
      <c r="D111" s="51"/>
      <c r="E111" s="52"/>
      <c r="F111" s="53"/>
      <c r="G111" s="178">
        <f>SUM(G100:G110)</f>
        <v>43575</v>
      </c>
      <c r="H111" s="53"/>
      <c r="I111" s="178">
        <f>SUM(I100:I110)</f>
        <v>4228</v>
      </c>
      <c r="J111" s="179">
        <f t="shared" si="4"/>
        <v>47803</v>
      </c>
    </row>
    <row r="112" spans="1:10" ht="15" customHeight="1">
      <c r="A112" s="59"/>
      <c r="B112" s="60"/>
      <c r="C112" s="127"/>
      <c r="D112" s="51"/>
      <c r="E112" s="52"/>
      <c r="F112" s="53"/>
      <c r="G112" s="54">
        <f t="shared" si="0"/>
        <v>0</v>
      </c>
      <c r="H112" s="53"/>
      <c r="I112" s="124">
        <f t="shared" si="3"/>
        <v>0</v>
      </c>
      <c r="J112" s="125">
        <f t="shared" si="4"/>
        <v>0</v>
      </c>
    </row>
    <row r="113" spans="1:10" ht="15" customHeight="1">
      <c r="A113" s="59"/>
      <c r="B113" s="173" t="s">
        <v>352</v>
      </c>
      <c r="C113" s="127"/>
      <c r="D113" s="51"/>
      <c r="E113" s="52"/>
      <c r="F113" s="53"/>
      <c r="G113" s="54">
        <f t="shared" si="0"/>
        <v>0</v>
      </c>
      <c r="H113" s="53"/>
      <c r="I113" s="124">
        <f t="shared" si="3"/>
        <v>0</v>
      </c>
      <c r="J113" s="125">
        <f t="shared" si="4"/>
        <v>0</v>
      </c>
    </row>
    <row r="114" spans="1:10" ht="15" customHeight="1">
      <c r="A114" s="59"/>
      <c r="B114" s="60"/>
      <c r="C114" s="127"/>
      <c r="D114" s="51"/>
      <c r="E114" s="52"/>
      <c r="F114" s="53"/>
      <c r="G114" s="54">
        <f t="shared" si="0"/>
        <v>0</v>
      </c>
      <c r="H114" s="53"/>
      <c r="I114" s="124">
        <f t="shared" si="3"/>
        <v>0</v>
      </c>
      <c r="J114" s="125">
        <f t="shared" si="4"/>
        <v>0</v>
      </c>
    </row>
    <row r="115" spans="1:10" ht="15" customHeight="1">
      <c r="A115" s="59"/>
      <c r="B115" s="60"/>
      <c r="C115" s="127" t="s">
        <v>353</v>
      </c>
      <c r="D115" s="51">
        <v>5</v>
      </c>
      <c r="E115" s="52" t="s">
        <v>112</v>
      </c>
      <c r="F115" s="53">
        <v>210</v>
      </c>
      <c r="G115" s="54">
        <f t="shared" si="0"/>
        <v>1050</v>
      </c>
      <c r="H115" s="53">
        <v>66.5</v>
      </c>
      <c r="I115" s="124">
        <f t="shared" si="3"/>
        <v>333</v>
      </c>
      <c r="J115" s="125">
        <f t="shared" si="4"/>
        <v>1383</v>
      </c>
    </row>
    <row r="116" spans="1:10" ht="15" customHeight="1">
      <c r="A116" s="59"/>
      <c r="B116" s="60"/>
      <c r="C116" s="127" t="s">
        <v>354</v>
      </c>
      <c r="D116" s="51">
        <v>1</v>
      </c>
      <c r="E116" s="52" t="s">
        <v>112</v>
      </c>
      <c r="F116" s="53">
        <v>210</v>
      </c>
      <c r="G116" s="54">
        <f t="shared" si="0"/>
        <v>210</v>
      </c>
      <c r="H116" s="53">
        <v>114</v>
      </c>
      <c r="I116" s="124">
        <f t="shared" si="3"/>
        <v>114</v>
      </c>
      <c r="J116" s="125">
        <f t="shared" si="4"/>
        <v>324</v>
      </c>
    </row>
    <row r="117" spans="1:10" ht="15" customHeight="1">
      <c r="A117" s="59"/>
      <c r="B117" s="60"/>
      <c r="C117" s="127" t="s">
        <v>355</v>
      </c>
      <c r="D117" s="51">
        <v>1</v>
      </c>
      <c r="E117" s="52" t="s">
        <v>112</v>
      </c>
      <c r="F117" s="53">
        <v>312</v>
      </c>
      <c r="G117" s="54">
        <f t="shared" si="0"/>
        <v>312</v>
      </c>
      <c r="H117" s="53">
        <v>114</v>
      </c>
      <c r="I117" s="124">
        <f t="shared" si="3"/>
        <v>114</v>
      </c>
      <c r="J117" s="125">
        <f t="shared" si="4"/>
        <v>426</v>
      </c>
    </row>
    <row r="118" spans="1:10" ht="15" customHeight="1">
      <c r="A118" s="59"/>
      <c r="B118" s="60"/>
      <c r="C118" s="127" t="s">
        <v>356</v>
      </c>
      <c r="D118" s="51">
        <v>1</v>
      </c>
      <c r="E118" s="52" t="s">
        <v>112</v>
      </c>
      <c r="F118" s="53">
        <v>345</v>
      </c>
      <c r="G118" s="54">
        <f t="shared" si="0"/>
        <v>345</v>
      </c>
      <c r="H118" s="53">
        <v>95</v>
      </c>
      <c r="I118" s="124">
        <f t="shared" si="3"/>
        <v>95</v>
      </c>
      <c r="J118" s="125">
        <f t="shared" si="4"/>
        <v>440</v>
      </c>
    </row>
    <row r="119" spans="1:10" ht="15" customHeight="1">
      <c r="A119" s="59"/>
      <c r="B119" s="60"/>
      <c r="C119" s="127" t="s">
        <v>358</v>
      </c>
      <c r="D119" s="51">
        <v>20</v>
      </c>
      <c r="E119" s="52" t="s">
        <v>112</v>
      </c>
      <c r="F119" s="53">
        <v>85</v>
      </c>
      <c r="G119" s="54">
        <f t="shared" si="0"/>
        <v>1700</v>
      </c>
      <c r="H119" s="53">
        <v>171</v>
      </c>
      <c r="I119" s="124">
        <f t="shared" si="3"/>
        <v>3420</v>
      </c>
      <c r="J119" s="125">
        <f t="shared" si="4"/>
        <v>5120</v>
      </c>
    </row>
    <row r="120" spans="1:10" ht="15" customHeight="1" thickBot="1">
      <c r="A120" s="59"/>
      <c r="B120" s="60"/>
      <c r="C120" s="127"/>
      <c r="D120" s="51"/>
      <c r="E120" s="52"/>
      <c r="F120" s="53"/>
      <c r="G120" s="54">
        <f t="shared" si="0"/>
        <v>0</v>
      </c>
      <c r="H120" s="53"/>
      <c r="I120" s="124">
        <f t="shared" si="3"/>
        <v>0</v>
      </c>
      <c r="J120" s="125">
        <f t="shared" si="4"/>
        <v>0</v>
      </c>
    </row>
    <row r="121" spans="1:10" ht="15" customHeight="1" thickTop="1">
      <c r="A121" s="59"/>
      <c r="B121" s="60"/>
      <c r="C121" s="174" t="s">
        <v>473</v>
      </c>
      <c r="D121" s="51"/>
      <c r="E121" s="52"/>
      <c r="F121" s="53"/>
      <c r="G121" s="178">
        <f>SUM(G112:G120)</f>
        <v>3617</v>
      </c>
      <c r="H121" s="53"/>
      <c r="I121" s="178">
        <f>SUM(I112:I120)</f>
        <v>4076</v>
      </c>
      <c r="J121" s="179">
        <f t="shared" si="4"/>
        <v>7693</v>
      </c>
    </row>
    <row r="122" spans="1:10" ht="15" customHeight="1">
      <c r="A122" s="59"/>
      <c r="B122" s="60"/>
      <c r="C122" s="127"/>
      <c r="D122" s="51"/>
      <c r="E122" s="52"/>
      <c r="F122" s="53"/>
      <c r="G122" s="54">
        <f t="shared" si="0"/>
        <v>0</v>
      </c>
      <c r="H122" s="53"/>
      <c r="I122" s="124">
        <f t="shared" si="3"/>
        <v>0</v>
      </c>
      <c r="J122" s="125">
        <f t="shared" si="4"/>
        <v>0</v>
      </c>
    </row>
    <row r="123" spans="1:10" ht="15" customHeight="1">
      <c r="A123" s="59"/>
      <c r="B123" s="173" t="s">
        <v>279</v>
      </c>
      <c r="C123" s="127"/>
      <c r="D123" s="51"/>
      <c r="E123" s="52"/>
      <c r="F123" s="53"/>
      <c r="G123" s="54">
        <f t="shared" si="0"/>
        <v>0</v>
      </c>
      <c r="H123" s="53"/>
      <c r="I123" s="124">
        <f t="shared" si="3"/>
        <v>0</v>
      </c>
      <c r="J123" s="125">
        <f t="shared" si="4"/>
        <v>0</v>
      </c>
    </row>
    <row r="124" spans="1:10" ht="15" customHeight="1">
      <c r="A124" s="59"/>
      <c r="B124" s="60"/>
      <c r="C124" s="127"/>
      <c r="D124" s="51"/>
      <c r="E124" s="52"/>
      <c r="F124" s="53"/>
      <c r="G124" s="54"/>
      <c r="H124" s="53"/>
      <c r="I124" s="124"/>
      <c r="J124" s="125"/>
    </row>
    <row r="125" spans="1:10" ht="15" customHeight="1">
      <c r="A125" s="59"/>
      <c r="B125" s="60"/>
      <c r="C125" s="127" t="s">
        <v>282</v>
      </c>
      <c r="D125" s="51">
        <v>1</v>
      </c>
      <c r="E125" s="52" t="s">
        <v>123</v>
      </c>
      <c r="F125" s="53">
        <v>287</v>
      </c>
      <c r="G125" s="54">
        <f t="shared" si="0"/>
        <v>287</v>
      </c>
      <c r="H125" s="53">
        <v>380</v>
      </c>
      <c r="I125" s="124">
        <f t="shared" si="3"/>
        <v>380</v>
      </c>
      <c r="J125" s="125">
        <f t="shared" si="4"/>
        <v>667</v>
      </c>
    </row>
    <row r="126" spans="1:10" ht="15" customHeight="1">
      <c r="A126" s="59"/>
      <c r="B126" s="60"/>
      <c r="C126" s="127" t="s">
        <v>359</v>
      </c>
      <c r="D126" s="51">
        <v>1</v>
      </c>
      <c r="E126" s="52" t="s">
        <v>123</v>
      </c>
      <c r="F126" s="53">
        <v>19450</v>
      </c>
      <c r="G126" s="54">
        <f aca="true" t="shared" si="5" ref="G126:G135">ROUND(+D126*F126,0)</f>
        <v>19450</v>
      </c>
      <c r="H126" s="53">
        <v>2375</v>
      </c>
      <c r="I126" s="124">
        <f t="shared" si="3"/>
        <v>2375</v>
      </c>
      <c r="J126" s="125">
        <f t="shared" si="4"/>
        <v>21825</v>
      </c>
    </row>
    <row r="127" spans="1:10" ht="15" customHeight="1">
      <c r="A127" s="59"/>
      <c r="B127" s="60"/>
      <c r="C127" s="127" t="s">
        <v>360</v>
      </c>
      <c r="D127" s="51">
        <v>1</v>
      </c>
      <c r="E127" s="52" t="s">
        <v>123</v>
      </c>
      <c r="F127" s="53">
        <v>2000</v>
      </c>
      <c r="G127" s="54">
        <f t="shared" si="5"/>
        <v>2000</v>
      </c>
      <c r="H127" s="53">
        <v>475</v>
      </c>
      <c r="I127" s="124">
        <f t="shared" si="3"/>
        <v>475</v>
      </c>
      <c r="J127" s="125">
        <f t="shared" si="4"/>
        <v>2475</v>
      </c>
    </row>
    <row r="128" spans="1:10" ht="15" customHeight="1">
      <c r="A128" s="59"/>
      <c r="B128" s="60"/>
      <c r="C128" s="127" t="s">
        <v>361</v>
      </c>
      <c r="D128" s="51">
        <v>1</v>
      </c>
      <c r="E128" s="52" t="s">
        <v>112</v>
      </c>
      <c r="F128" s="53">
        <v>60</v>
      </c>
      <c r="G128" s="54">
        <f t="shared" si="5"/>
        <v>60</v>
      </c>
      <c r="H128" s="53">
        <v>2090</v>
      </c>
      <c r="I128" s="124">
        <f t="shared" si="3"/>
        <v>2090</v>
      </c>
      <c r="J128" s="125">
        <f t="shared" si="4"/>
        <v>2150</v>
      </c>
    </row>
    <row r="129" spans="1:10" ht="15" customHeight="1">
      <c r="A129" s="59"/>
      <c r="B129" s="60"/>
      <c r="C129" s="127" t="s">
        <v>362</v>
      </c>
      <c r="D129" s="51">
        <v>14</v>
      </c>
      <c r="E129" s="52" t="s">
        <v>363</v>
      </c>
      <c r="F129" s="53"/>
      <c r="G129" s="54">
        <f t="shared" si="5"/>
        <v>0</v>
      </c>
      <c r="H129" s="53">
        <v>133</v>
      </c>
      <c r="I129" s="124">
        <f t="shared" si="3"/>
        <v>1862</v>
      </c>
      <c r="J129" s="125">
        <f t="shared" si="4"/>
        <v>1862</v>
      </c>
    </row>
    <row r="130" spans="1:10" ht="15" customHeight="1" thickBot="1">
      <c r="A130" s="59"/>
      <c r="B130" s="60"/>
      <c r="C130" s="127"/>
      <c r="D130" s="51"/>
      <c r="E130" s="52"/>
      <c r="F130" s="53"/>
      <c r="G130" s="54">
        <f t="shared" si="5"/>
        <v>0</v>
      </c>
      <c r="H130" s="53"/>
      <c r="I130" s="124">
        <f t="shared" si="3"/>
        <v>0</v>
      </c>
      <c r="J130" s="125">
        <f t="shared" si="4"/>
        <v>0</v>
      </c>
    </row>
    <row r="131" spans="1:10" ht="15" customHeight="1" thickTop="1">
      <c r="A131" s="59"/>
      <c r="B131" s="60"/>
      <c r="C131" s="174" t="s">
        <v>286</v>
      </c>
      <c r="D131" s="51"/>
      <c r="E131" s="52"/>
      <c r="F131" s="53"/>
      <c r="G131" s="178">
        <f>SUM(G125:G130)</f>
        <v>21797</v>
      </c>
      <c r="H131" s="53"/>
      <c r="I131" s="178">
        <f>SUM(I125:I130)</f>
        <v>7182</v>
      </c>
      <c r="J131" s="179">
        <f t="shared" si="4"/>
        <v>28979</v>
      </c>
    </row>
    <row r="132" spans="1:10" ht="15" customHeight="1">
      <c r="A132" s="59"/>
      <c r="B132" s="60"/>
      <c r="C132" s="127"/>
      <c r="D132" s="51"/>
      <c r="E132" s="52"/>
      <c r="F132" s="53"/>
      <c r="G132" s="54">
        <f t="shared" si="5"/>
        <v>0</v>
      </c>
      <c r="H132" s="53"/>
      <c r="I132" s="124">
        <f t="shared" si="3"/>
        <v>0</v>
      </c>
      <c r="J132" s="125">
        <f t="shared" si="4"/>
        <v>0</v>
      </c>
    </row>
    <row r="133" spans="1:10" ht="15" customHeight="1">
      <c r="A133" s="59"/>
      <c r="B133" s="60"/>
      <c r="C133" s="127"/>
      <c r="D133" s="51"/>
      <c r="E133" s="52"/>
      <c r="F133" s="53"/>
      <c r="G133" s="54">
        <f t="shared" si="5"/>
        <v>0</v>
      </c>
      <c r="H133" s="53"/>
      <c r="I133" s="124">
        <f t="shared" si="3"/>
        <v>0</v>
      </c>
      <c r="J133" s="125">
        <f t="shared" si="4"/>
        <v>0</v>
      </c>
    </row>
    <row r="134" spans="1:10" ht="15" customHeight="1">
      <c r="A134" s="59"/>
      <c r="B134" s="60"/>
      <c r="C134" s="127"/>
      <c r="D134" s="51"/>
      <c r="E134" s="52"/>
      <c r="F134" s="53"/>
      <c r="G134" s="54">
        <f t="shared" si="5"/>
        <v>0</v>
      </c>
      <c r="H134" s="53"/>
      <c r="I134" s="124">
        <f t="shared" si="3"/>
        <v>0</v>
      </c>
      <c r="J134" s="125">
        <f t="shared" si="4"/>
        <v>0</v>
      </c>
    </row>
    <row r="135" spans="1:10" ht="15" customHeight="1">
      <c r="A135" s="59"/>
      <c r="B135" s="60"/>
      <c r="C135" s="127"/>
      <c r="D135" s="51"/>
      <c r="E135" s="52"/>
      <c r="F135" s="53"/>
      <c r="G135" s="54">
        <f t="shared" si="5"/>
        <v>0</v>
      </c>
      <c r="H135" s="53"/>
      <c r="I135" s="124">
        <f t="shared" si="3"/>
        <v>0</v>
      </c>
      <c r="J135" s="125">
        <f t="shared" si="4"/>
        <v>0</v>
      </c>
    </row>
    <row r="136" ht="15">
      <c r="G136" s="54">
        <f aca="true" t="shared" si="6" ref="G136:G186">ROUND(+D136*F136,0)</f>
        <v>0</v>
      </c>
    </row>
    <row r="137" ht="15">
      <c r="G137" s="54">
        <f t="shared" si="6"/>
        <v>0</v>
      </c>
    </row>
    <row r="138" spans="7:12" ht="15">
      <c r="G138" s="54">
        <f>SUM(G14:G133)*0.5</f>
        <v>115981</v>
      </c>
      <c r="I138" s="6">
        <f>SUM(I14:I133)*0.5</f>
        <v>72238</v>
      </c>
      <c r="J138" s="6">
        <f>SUM(J14:J133)*0.5</f>
        <v>188219</v>
      </c>
      <c r="K138" s="6">
        <f>G138+I138</f>
        <v>188219</v>
      </c>
      <c r="L138" s="6">
        <f>'Summary H.V.A.C. CELLAR'!F41</f>
        <v>188219</v>
      </c>
    </row>
    <row r="139" ht="15">
      <c r="G139" s="54">
        <f t="shared" si="6"/>
        <v>0</v>
      </c>
    </row>
    <row r="140" ht="15">
      <c r="G140" s="54">
        <f t="shared" si="6"/>
        <v>0</v>
      </c>
    </row>
    <row r="141" ht="15">
      <c r="G141" s="54">
        <f t="shared" si="6"/>
        <v>0</v>
      </c>
    </row>
    <row r="142" ht="15">
      <c r="G142" s="54">
        <f t="shared" si="6"/>
        <v>0</v>
      </c>
    </row>
    <row r="143" ht="15">
      <c r="G143" s="54">
        <f t="shared" si="6"/>
        <v>0</v>
      </c>
    </row>
    <row r="144" ht="15">
      <c r="G144" s="54">
        <f t="shared" si="6"/>
        <v>0</v>
      </c>
    </row>
    <row r="145" ht="15">
      <c r="G145" s="54">
        <f t="shared" si="6"/>
        <v>0</v>
      </c>
    </row>
    <row r="146" ht="15">
      <c r="G146" s="54">
        <f t="shared" si="6"/>
        <v>0</v>
      </c>
    </row>
    <row r="147" ht="15">
      <c r="G147" s="54">
        <f t="shared" si="6"/>
        <v>0</v>
      </c>
    </row>
    <row r="148" ht="15">
      <c r="G148" s="54">
        <f t="shared" si="6"/>
        <v>0</v>
      </c>
    </row>
    <row r="149" ht="15">
      <c r="G149" s="54">
        <f t="shared" si="6"/>
        <v>0</v>
      </c>
    </row>
    <row r="150" ht="15">
      <c r="G150" s="54">
        <f t="shared" si="6"/>
        <v>0</v>
      </c>
    </row>
    <row r="151" ht="15">
      <c r="G151" s="54">
        <f t="shared" si="6"/>
        <v>0</v>
      </c>
    </row>
    <row r="152" ht="15">
      <c r="G152" s="54">
        <f t="shared" si="6"/>
        <v>0</v>
      </c>
    </row>
    <row r="153" ht="15">
      <c r="G153" s="54">
        <f t="shared" si="6"/>
        <v>0</v>
      </c>
    </row>
    <row r="154" ht="15">
      <c r="G154" s="54">
        <f t="shared" si="6"/>
        <v>0</v>
      </c>
    </row>
    <row r="155" ht="15">
      <c r="G155" s="54">
        <f t="shared" si="6"/>
        <v>0</v>
      </c>
    </row>
    <row r="156" ht="15">
      <c r="G156" s="54">
        <f t="shared" si="6"/>
        <v>0</v>
      </c>
    </row>
    <row r="157" ht="15">
      <c r="G157" s="54">
        <f t="shared" si="6"/>
        <v>0</v>
      </c>
    </row>
    <row r="158" ht="15">
      <c r="G158" s="54">
        <f t="shared" si="6"/>
        <v>0</v>
      </c>
    </row>
    <row r="159" ht="15">
      <c r="G159" s="54">
        <f t="shared" si="6"/>
        <v>0</v>
      </c>
    </row>
    <row r="160" ht="15">
      <c r="G160" s="54">
        <f t="shared" si="6"/>
        <v>0</v>
      </c>
    </row>
    <row r="161" ht="15">
      <c r="G161" s="54">
        <f t="shared" si="6"/>
        <v>0</v>
      </c>
    </row>
    <row r="162" ht="15">
      <c r="G162" s="54">
        <f t="shared" si="6"/>
        <v>0</v>
      </c>
    </row>
    <row r="163" ht="15">
      <c r="G163" s="54">
        <f t="shared" si="6"/>
        <v>0</v>
      </c>
    </row>
    <row r="164" ht="15">
      <c r="G164" s="54">
        <f t="shared" si="6"/>
        <v>0</v>
      </c>
    </row>
    <row r="165" ht="15">
      <c r="G165" s="54">
        <f t="shared" si="6"/>
        <v>0</v>
      </c>
    </row>
    <row r="166" ht="15">
      <c r="G166" s="54">
        <f t="shared" si="6"/>
        <v>0</v>
      </c>
    </row>
    <row r="167" ht="15">
      <c r="G167" s="54">
        <f t="shared" si="6"/>
        <v>0</v>
      </c>
    </row>
    <row r="168" ht="15">
      <c r="G168" s="54">
        <f t="shared" si="6"/>
        <v>0</v>
      </c>
    </row>
    <row r="169" ht="15">
      <c r="G169" s="54">
        <f t="shared" si="6"/>
        <v>0</v>
      </c>
    </row>
    <row r="170" ht="15">
      <c r="G170" s="54">
        <f t="shared" si="6"/>
        <v>0</v>
      </c>
    </row>
    <row r="171" ht="15">
      <c r="G171" s="54">
        <f t="shared" si="6"/>
        <v>0</v>
      </c>
    </row>
    <row r="172" ht="15">
      <c r="G172" s="54">
        <f t="shared" si="6"/>
        <v>0</v>
      </c>
    </row>
    <row r="173" ht="15">
      <c r="G173" s="54">
        <f t="shared" si="6"/>
        <v>0</v>
      </c>
    </row>
    <row r="174" ht="15">
      <c r="G174" s="54">
        <f t="shared" si="6"/>
        <v>0</v>
      </c>
    </row>
    <row r="175" ht="15">
      <c r="G175" s="54">
        <f t="shared" si="6"/>
        <v>0</v>
      </c>
    </row>
    <row r="176" ht="15">
      <c r="G176" s="54">
        <f t="shared" si="6"/>
        <v>0</v>
      </c>
    </row>
    <row r="177" ht="15">
      <c r="G177" s="54">
        <f t="shared" si="6"/>
        <v>0</v>
      </c>
    </row>
    <row r="178" ht="15">
      <c r="G178" s="54">
        <f t="shared" si="6"/>
        <v>0</v>
      </c>
    </row>
    <row r="179" ht="15">
      <c r="G179" s="54">
        <f t="shared" si="6"/>
        <v>0</v>
      </c>
    </row>
    <row r="180" ht="15">
      <c r="G180" s="54">
        <f t="shared" si="6"/>
        <v>0</v>
      </c>
    </row>
    <row r="181" ht="15">
      <c r="G181" s="54">
        <f t="shared" si="6"/>
        <v>0</v>
      </c>
    </row>
    <row r="182" ht="15">
      <c r="G182" s="54">
        <f t="shared" si="6"/>
        <v>0</v>
      </c>
    </row>
    <row r="183" ht="15">
      <c r="G183" s="54">
        <f t="shared" si="6"/>
        <v>0</v>
      </c>
    </row>
    <row r="184" ht="15">
      <c r="G184" s="54">
        <f t="shared" si="6"/>
        <v>0</v>
      </c>
    </row>
    <row r="185" ht="15">
      <c r="G185" s="54">
        <f t="shared" si="6"/>
        <v>0</v>
      </c>
    </row>
    <row r="186" ht="15">
      <c r="G186" s="54">
        <f t="shared" si="6"/>
        <v>0</v>
      </c>
    </row>
    <row r="187" ht="15">
      <c r="G187" s="54">
        <f aca="true" t="shared" si="7" ref="G187:G199">ROUND(+D187*F187,0)</f>
        <v>0</v>
      </c>
    </row>
    <row r="188" ht="15">
      <c r="G188" s="54">
        <f t="shared" si="7"/>
        <v>0</v>
      </c>
    </row>
    <row r="189" ht="15">
      <c r="G189" s="54">
        <f t="shared" si="7"/>
        <v>0</v>
      </c>
    </row>
    <row r="190" ht="15">
      <c r="G190" s="54">
        <f t="shared" si="7"/>
        <v>0</v>
      </c>
    </row>
    <row r="191" ht="15">
      <c r="G191" s="54">
        <f t="shared" si="7"/>
        <v>0</v>
      </c>
    </row>
    <row r="192" ht="15">
      <c r="G192" s="54">
        <f t="shared" si="7"/>
        <v>0</v>
      </c>
    </row>
    <row r="193" ht="15">
      <c r="G193" s="54">
        <f t="shared" si="7"/>
        <v>0</v>
      </c>
    </row>
    <row r="194" ht="15">
      <c r="G194" s="54">
        <f t="shared" si="7"/>
        <v>0</v>
      </c>
    </row>
    <row r="195" ht="15">
      <c r="G195" s="54">
        <f t="shared" si="7"/>
        <v>0</v>
      </c>
    </row>
    <row r="196" ht="15">
      <c r="G196" s="54">
        <f t="shared" si="7"/>
        <v>0</v>
      </c>
    </row>
    <row r="197" ht="15">
      <c r="G197" s="54">
        <f t="shared" si="7"/>
        <v>0</v>
      </c>
    </row>
    <row r="198" ht="15">
      <c r="G198" s="54">
        <f t="shared" si="7"/>
        <v>0</v>
      </c>
    </row>
    <row r="199" ht="15">
      <c r="G199" s="54">
        <f t="shared" si="7"/>
        <v>0</v>
      </c>
    </row>
  </sheetData>
  <sheetProtection/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  <rowBreaks count="1" manualBreakCount="1">
    <brk id="8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F64"/>
  <sheetViews>
    <sheetView showZeros="0" defaultGridColor="0" view="pageBreakPreview" zoomScale="81" zoomScaleNormal="85" zoomScaleSheetLayoutView="81" zoomScalePageLayoutView="0" colorId="22" workbookViewId="0" topLeftCell="A1">
      <selection activeCell="I20" sqref="I20"/>
    </sheetView>
  </sheetViews>
  <sheetFormatPr defaultColWidth="9.77734375" defaultRowHeight="15"/>
  <cols>
    <col min="1" max="1" width="12.5546875" style="65" customWidth="1"/>
    <col min="2" max="2" width="30.6640625" style="65" customWidth="1"/>
    <col min="3" max="3" width="15.77734375" style="65" customWidth="1"/>
    <col min="4" max="4" width="13.77734375" style="65" customWidth="1"/>
    <col min="5" max="5" width="14.77734375" style="65" customWidth="1"/>
    <col min="6" max="6" width="12.4453125" style="65" customWidth="1"/>
    <col min="7" max="16384" width="9.77734375" style="65" customWidth="1"/>
  </cols>
  <sheetData>
    <row r="1" spans="1:6" ht="18.75">
      <c r="A1" s="62" t="str">
        <f>+C_1!A1</f>
        <v>R  D  D  N  Y</v>
      </c>
      <c r="B1" s="63"/>
      <c r="C1" s="63"/>
      <c r="D1" s="63"/>
      <c r="E1" s="64"/>
      <c r="F1" s="63"/>
    </row>
    <row r="2" spans="1:6" ht="18.75">
      <c r="A2" s="240" t="str">
        <f>+C_1!A2</f>
        <v>D  E  S  I  G  N    B  U  I  L  D </v>
      </c>
      <c r="B2" s="241"/>
      <c r="C2" s="241"/>
      <c r="D2" s="241"/>
      <c r="E2" s="241"/>
      <c r="F2" s="241"/>
    </row>
    <row r="3" spans="1:6" ht="15.75">
      <c r="A3" s="66"/>
      <c r="B3" s="66"/>
      <c r="C3" s="66"/>
      <c r="D3" s="66"/>
      <c r="F3" s="66"/>
    </row>
    <row r="4" spans="1:6" ht="15.75">
      <c r="A4" s="67" t="s">
        <v>39</v>
      </c>
      <c r="B4" s="158" t="s">
        <v>392</v>
      </c>
      <c r="C4" s="69"/>
      <c r="D4" s="66"/>
      <c r="E4" s="70" t="s">
        <v>1</v>
      </c>
      <c r="F4" s="68" t="str">
        <f>+C_1!I4</f>
        <v>4-0069</v>
      </c>
    </row>
    <row r="5" spans="1:6" ht="15.75">
      <c r="A5" s="67" t="s">
        <v>40</v>
      </c>
      <c r="B5" s="71" t="str">
        <f>+C_1!B5</f>
        <v>SAMPLE</v>
      </c>
      <c r="C5" s="69"/>
      <c r="D5" s="66"/>
      <c r="E5" s="70" t="s">
        <v>3</v>
      </c>
      <c r="F5" s="71" t="s">
        <v>41</v>
      </c>
    </row>
    <row r="6" spans="1:6" ht="15.75">
      <c r="A6" s="67" t="s">
        <v>42</v>
      </c>
      <c r="B6" s="71">
        <f>+C_1!B6</f>
        <v>0</v>
      </c>
      <c r="C6" s="69"/>
      <c r="D6" s="66"/>
      <c r="E6" s="70" t="s">
        <v>5</v>
      </c>
      <c r="F6" s="71">
        <f>+C_1!I6</f>
        <v>0</v>
      </c>
    </row>
    <row r="7" spans="1:6" ht="15.75">
      <c r="A7" s="67" t="s">
        <v>43</v>
      </c>
      <c r="B7" s="71">
        <f>+C_1!B7</f>
        <v>0</v>
      </c>
      <c r="C7" s="69"/>
      <c r="D7" s="66"/>
      <c r="E7" s="70" t="s">
        <v>7</v>
      </c>
      <c r="F7" s="68" t="str">
        <f>+C_1!I7</f>
        <v>03-25-14</v>
      </c>
    </row>
    <row r="8" spans="1:6" ht="15.75">
      <c r="A8" s="67" t="s">
        <v>44</v>
      </c>
      <c r="B8" s="71">
        <f>+C_1!B8</f>
        <v>0</v>
      </c>
      <c r="C8" s="69"/>
      <c r="D8" s="66"/>
      <c r="E8" s="70" t="s">
        <v>9</v>
      </c>
      <c r="F8" s="66">
        <f>+C_1!I8</f>
        <v>0</v>
      </c>
    </row>
    <row r="9" spans="1:6" ht="15.75">
      <c r="A9" s="67"/>
      <c r="B9" s="71"/>
      <c r="C9" s="69"/>
      <c r="D9" s="66"/>
      <c r="E9" s="70" t="s">
        <v>63</v>
      </c>
      <c r="F9" s="219">
        <f>+'Summary CELLAR '!G9</f>
        <v>1900</v>
      </c>
    </row>
    <row r="11" spans="1:6" ht="15.75">
      <c r="A11" s="72"/>
      <c r="B11" s="72"/>
      <c r="C11" s="73"/>
      <c r="D11" s="73"/>
      <c r="E11" s="73"/>
      <c r="F11" s="73"/>
    </row>
    <row r="12" spans="1:6" ht="15.75">
      <c r="A12" s="74" t="s">
        <v>45</v>
      </c>
      <c r="B12" s="75" t="s">
        <v>25</v>
      </c>
      <c r="C12" s="76" t="s">
        <v>46</v>
      </c>
      <c r="D12" s="76" t="s">
        <v>47</v>
      </c>
      <c r="E12" s="76" t="s">
        <v>28</v>
      </c>
      <c r="F12" s="76" t="s">
        <v>64</v>
      </c>
    </row>
    <row r="13" spans="1:6" ht="15.75">
      <c r="A13" s="77"/>
      <c r="B13" s="78"/>
      <c r="C13" s="79"/>
      <c r="D13" s="79"/>
      <c r="E13" s="79"/>
      <c r="F13" s="79"/>
    </row>
    <row r="14" spans="1:6" ht="15.75" customHeight="1">
      <c r="A14" s="65">
        <v>1</v>
      </c>
      <c r="B14" s="65" t="str">
        <f>+'Elect. Backup CELLAR'!B14</f>
        <v>LIGHTING FIXTURES</v>
      </c>
      <c r="C14" s="80">
        <f>+'Elect. Backup CELLAR'!F18</f>
        <v>13818</v>
      </c>
      <c r="D14" s="80">
        <f>+'Elect. Backup CELLAR'!I18</f>
        <v>0</v>
      </c>
      <c r="E14" s="80">
        <f aca="true" t="shared" si="0" ref="E14:E24">D14+C14</f>
        <v>13818</v>
      </c>
      <c r="F14" s="150">
        <f>+E14/$F$9</f>
        <v>7.272631578947369</v>
      </c>
    </row>
    <row r="15" spans="1:6" ht="15.75" customHeight="1">
      <c r="A15" s="65">
        <v>2</v>
      </c>
      <c r="B15" s="65" t="str">
        <f>+'Elect. Backup CELLAR'!B21</f>
        <v>Branch Circuitry</v>
      </c>
      <c r="C15" s="80">
        <f>+'Elect. Backup CELLAR'!F35</f>
        <v>2266</v>
      </c>
      <c r="D15" s="80">
        <f>+'Elect. Backup CELLAR'!I35</f>
        <v>9296.462</v>
      </c>
      <c r="E15" s="80">
        <f t="shared" si="0"/>
        <v>11562.462</v>
      </c>
      <c r="F15" s="151">
        <f aca="true" t="shared" si="1" ref="F15:F24">+E15/$F$9</f>
        <v>6.085506315789473</v>
      </c>
    </row>
    <row r="16" spans="1:6" ht="15.75" customHeight="1">
      <c r="A16" s="65">
        <v>3</v>
      </c>
      <c r="B16" s="65" t="str">
        <f>+'Elect. Backup CELLAR'!B38</f>
        <v>Power Circuitry</v>
      </c>
      <c r="C16" s="80">
        <f>+'Elect. Backup CELLAR'!F49</f>
        <v>5351</v>
      </c>
      <c r="D16" s="80">
        <f>+'Elect. Backup CELLAR'!I49</f>
        <v>14014.36</v>
      </c>
      <c r="E16" s="80">
        <f t="shared" si="0"/>
        <v>19365.36</v>
      </c>
      <c r="F16" s="151">
        <f t="shared" si="1"/>
        <v>10.192294736842106</v>
      </c>
    </row>
    <row r="17" spans="1:6" ht="15.75" customHeight="1">
      <c r="A17" s="65">
        <v>4</v>
      </c>
      <c r="B17" s="65" t="str">
        <f>+'Elect. Backup CELLAR'!B52</f>
        <v>Power Equipment</v>
      </c>
      <c r="C17" s="80">
        <f>+'Elect. Backup CELLAR'!F62</f>
        <v>10693</v>
      </c>
      <c r="D17" s="80">
        <f>+'Elect. Backup CELLAR'!I62</f>
        <v>9798</v>
      </c>
      <c r="E17" s="80">
        <f t="shared" si="0"/>
        <v>20491</v>
      </c>
      <c r="F17" s="151">
        <f t="shared" si="1"/>
        <v>10.784736842105263</v>
      </c>
    </row>
    <row r="18" spans="1:6" ht="15.75" customHeight="1">
      <c r="A18" s="65">
        <v>5</v>
      </c>
      <c r="B18" s="65" t="str">
        <f>+'Elect. Backup CELLAR'!B65</f>
        <v>Special Systems</v>
      </c>
      <c r="C18" s="80">
        <f>+'Elect. Backup CELLAR'!F83</f>
        <v>7599</v>
      </c>
      <c r="D18" s="80">
        <f>+'Elect. Backup CELLAR'!I83</f>
        <v>9317.3</v>
      </c>
      <c r="E18" s="80">
        <f t="shared" si="0"/>
        <v>16916.3</v>
      </c>
      <c r="F18" s="151">
        <f t="shared" si="1"/>
        <v>8.903315789473684</v>
      </c>
    </row>
    <row r="19" spans="3:6" ht="15.75" customHeight="1">
      <c r="C19" s="80"/>
      <c r="D19" s="80"/>
      <c r="E19" s="80">
        <f t="shared" si="0"/>
        <v>0</v>
      </c>
      <c r="F19" s="151">
        <f t="shared" si="1"/>
        <v>0</v>
      </c>
    </row>
    <row r="20" spans="3:6" ht="15.75" customHeight="1">
      <c r="C20" s="80"/>
      <c r="D20" s="80"/>
      <c r="E20" s="80">
        <f t="shared" si="0"/>
        <v>0</v>
      </c>
      <c r="F20" s="151">
        <f t="shared" si="1"/>
        <v>0</v>
      </c>
    </row>
    <row r="21" spans="3:6" ht="15.75" customHeight="1">
      <c r="C21" s="80"/>
      <c r="D21" s="80"/>
      <c r="E21" s="80">
        <f t="shared" si="0"/>
        <v>0</v>
      </c>
      <c r="F21" s="151">
        <f t="shared" si="1"/>
        <v>0</v>
      </c>
    </row>
    <row r="22" spans="3:6" ht="15.75" customHeight="1">
      <c r="C22" s="80"/>
      <c r="D22" s="80"/>
      <c r="E22" s="80">
        <f t="shared" si="0"/>
        <v>0</v>
      </c>
      <c r="F22" s="151">
        <f t="shared" si="1"/>
        <v>0</v>
      </c>
    </row>
    <row r="23" spans="3:6" ht="15.75" customHeight="1" thickBot="1">
      <c r="C23" s="80"/>
      <c r="D23" s="80"/>
      <c r="E23" s="80">
        <f t="shared" si="0"/>
        <v>0</v>
      </c>
      <c r="F23" s="151">
        <f t="shared" si="1"/>
        <v>0</v>
      </c>
    </row>
    <row r="24" spans="2:6" ht="15.75" customHeight="1" thickTop="1">
      <c r="B24" s="81" t="s">
        <v>48</v>
      </c>
      <c r="C24" s="82">
        <f>SUM(C14:C23)</f>
        <v>39727</v>
      </c>
      <c r="D24" s="82">
        <f>SUM(D14:D23)</f>
        <v>42426.122</v>
      </c>
      <c r="E24" s="82">
        <f t="shared" si="0"/>
        <v>82153.122</v>
      </c>
      <c r="F24" s="152">
        <f t="shared" si="1"/>
        <v>43.2384852631579</v>
      </c>
    </row>
    <row r="25" spans="1:6" ht="15.75" customHeight="1">
      <c r="A25" s="66"/>
      <c r="B25" s="66"/>
      <c r="C25" s="83"/>
      <c r="D25" s="83"/>
      <c r="E25" s="83"/>
      <c r="F25" s="66"/>
    </row>
    <row r="26" spans="1:6" ht="15.75" customHeight="1">
      <c r="A26" s="66"/>
      <c r="B26" s="66"/>
      <c r="C26" s="83"/>
      <c r="D26" s="83"/>
      <c r="E26" s="83"/>
      <c r="F26" s="66"/>
    </row>
    <row r="27" spans="1:6" ht="15.75" customHeight="1">
      <c r="A27" s="66"/>
      <c r="B27" s="66"/>
      <c r="C27" s="66"/>
      <c r="D27" s="66"/>
      <c r="E27" s="83"/>
      <c r="F27" s="66"/>
    </row>
    <row r="28" spans="1:6" ht="15.75" customHeight="1">
      <c r="A28" s="66"/>
      <c r="B28" s="66"/>
      <c r="C28" s="66"/>
      <c r="D28" s="66"/>
      <c r="E28" s="83"/>
      <c r="F28" s="66"/>
    </row>
    <row r="29" spans="1:6" ht="15.75" customHeight="1">
      <c r="A29" s="66"/>
      <c r="B29" s="66"/>
      <c r="C29" s="66"/>
      <c r="D29" s="66"/>
      <c r="E29" s="83"/>
      <c r="F29" s="66"/>
    </row>
    <row r="30" spans="1:6" ht="15.75" customHeight="1">
      <c r="A30" s="66"/>
      <c r="B30" s="66"/>
      <c r="C30" s="66"/>
      <c r="D30" s="66"/>
      <c r="E30" s="83"/>
      <c r="F30" s="66"/>
    </row>
    <row r="31" spans="1:6" ht="15.75" customHeight="1">
      <c r="A31" s="66"/>
      <c r="B31" s="66"/>
      <c r="C31" s="66"/>
      <c r="D31" s="66"/>
      <c r="E31" s="83"/>
      <c r="F31" s="66"/>
    </row>
    <row r="32" spans="1:6" ht="15.75" customHeight="1">
      <c r="A32" s="66"/>
      <c r="B32" s="66"/>
      <c r="C32" s="66"/>
      <c r="D32" s="66"/>
      <c r="E32" s="83"/>
      <c r="F32" s="66"/>
    </row>
    <row r="33" spans="1:6" ht="15.75" customHeight="1">
      <c r="A33" s="66"/>
      <c r="B33" s="66"/>
      <c r="C33" s="66"/>
      <c r="D33" s="66"/>
      <c r="E33" s="83"/>
      <c r="F33" s="66"/>
    </row>
    <row r="34" spans="1:6" ht="15.75" customHeight="1">
      <c r="A34" s="66"/>
      <c r="B34" s="66"/>
      <c r="C34" s="66"/>
      <c r="D34" s="66"/>
      <c r="E34" s="83"/>
      <c r="F34" s="66"/>
    </row>
    <row r="35" spans="1:6" ht="15.75" customHeight="1">
      <c r="A35" s="66"/>
      <c r="B35" s="66"/>
      <c r="C35" s="83"/>
      <c r="D35" s="83"/>
      <c r="E35" s="83"/>
      <c r="F35" s="66"/>
    </row>
    <row r="36" spans="1:6" ht="15.75" customHeight="1">
      <c r="A36" s="66"/>
      <c r="B36" s="66"/>
      <c r="C36" s="66"/>
      <c r="D36" s="66"/>
      <c r="E36" s="66"/>
      <c r="F36" s="66"/>
    </row>
    <row r="37" spans="1:6" ht="15.75" customHeight="1">
      <c r="A37" s="66"/>
      <c r="B37" s="66"/>
      <c r="C37" s="66"/>
      <c r="D37" s="66"/>
      <c r="E37" s="66"/>
      <c r="F37" s="66"/>
    </row>
    <row r="38" spans="1:6" ht="15.75" customHeight="1">
      <c r="A38" s="66"/>
      <c r="B38" s="66"/>
      <c r="C38" s="66"/>
      <c r="D38" s="66"/>
      <c r="E38" s="66"/>
      <c r="F38" s="66"/>
    </row>
    <row r="39" spans="1:6" ht="15.75" customHeight="1">
      <c r="A39" s="66"/>
      <c r="B39" s="66"/>
      <c r="C39" s="66"/>
      <c r="D39" s="66"/>
      <c r="E39" s="66"/>
      <c r="F39" s="66"/>
    </row>
    <row r="40" spans="1:6" ht="15.75" customHeight="1">
      <c r="A40" s="66"/>
      <c r="B40" s="66"/>
      <c r="C40" s="66"/>
      <c r="D40" s="66"/>
      <c r="E40" s="66"/>
      <c r="F40" s="66"/>
    </row>
    <row r="41" spans="1:6" ht="15.75" customHeight="1">
      <c r="A41" s="84"/>
      <c r="B41" s="84"/>
      <c r="C41" s="84"/>
      <c r="D41" s="84"/>
      <c r="E41" s="84"/>
      <c r="F41" s="84"/>
    </row>
    <row r="42" spans="1:6" ht="15.75" customHeight="1">
      <c r="A42" s="84"/>
      <c r="B42" s="84"/>
      <c r="C42" s="84"/>
      <c r="D42" s="84"/>
      <c r="E42" s="84"/>
      <c r="F42" s="84"/>
    </row>
    <row r="43" spans="1:6" ht="15.75" customHeight="1">
      <c r="A43" s="84"/>
      <c r="B43" s="84"/>
      <c r="C43" s="84"/>
      <c r="D43" s="84"/>
      <c r="E43" s="84"/>
      <c r="F43" s="84"/>
    </row>
    <row r="44" spans="1:6" ht="15.75" customHeight="1">
      <c r="A44" s="84"/>
      <c r="B44" s="84"/>
      <c r="C44" s="84"/>
      <c r="D44" s="84"/>
      <c r="E44" s="84"/>
      <c r="F44" s="84"/>
    </row>
    <row r="45" spans="1:6" ht="15.75" customHeight="1">
      <c r="A45" s="84"/>
      <c r="B45" s="84"/>
      <c r="C45" s="84"/>
      <c r="D45" s="84"/>
      <c r="E45" s="84"/>
      <c r="F45" s="84"/>
    </row>
    <row r="46" spans="1:6" ht="15.75" customHeight="1">
      <c r="A46" s="84"/>
      <c r="B46" s="84"/>
      <c r="C46" s="84"/>
      <c r="D46" s="84"/>
      <c r="E46" s="84"/>
      <c r="F46" s="84"/>
    </row>
    <row r="47" spans="1:6" ht="15.75" customHeight="1">
      <c r="A47" s="84"/>
      <c r="B47" s="84"/>
      <c r="C47" s="84"/>
      <c r="D47" s="84"/>
      <c r="E47" s="84"/>
      <c r="F47" s="84"/>
    </row>
    <row r="48" spans="1:6" ht="15.75" customHeight="1">
      <c r="A48" s="84"/>
      <c r="B48" s="84"/>
      <c r="C48" s="84"/>
      <c r="D48" s="84"/>
      <c r="E48" s="84"/>
      <c r="F48" s="84"/>
    </row>
    <row r="49" spans="1:6" ht="15.75" customHeight="1">
      <c r="A49" s="84"/>
      <c r="B49" s="84"/>
      <c r="C49" s="84"/>
      <c r="D49" s="84"/>
      <c r="E49" s="84"/>
      <c r="F49" s="84"/>
    </row>
    <row r="50" spans="1:6" ht="15.75" customHeight="1">
      <c r="A50" s="84"/>
      <c r="B50" s="84"/>
      <c r="C50" s="84"/>
      <c r="D50" s="84"/>
      <c r="E50" s="84"/>
      <c r="F50" s="84"/>
    </row>
    <row r="51" spans="1:6" ht="15.75" customHeight="1">
      <c r="A51" s="84"/>
      <c r="B51" s="84"/>
      <c r="C51" s="84"/>
      <c r="D51" s="84"/>
      <c r="E51" s="84"/>
      <c r="F51" s="84"/>
    </row>
    <row r="52" spans="1:6" ht="15.75" customHeight="1">
      <c r="A52" s="84"/>
      <c r="B52" s="84"/>
      <c r="C52" s="84"/>
      <c r="D52" s="84"/>
      <c r="E52" s="84"/>
      <c r="F52" s="84"/>
    </row>
    <row r="53" spans="1:6" ht="15.75" customHeight="1">
      <c r="A53" s="84"/>
      <c r="B53" s="84"/>
      <c r="C53" s="84"/>
      <c r="D53" s="84"/>
      <c r="E53" s="84"/>
      <c r="F53" s="84"/>
    </row>
    <row r="54" spans="1:6" ht="15.75" customHeight="1">
      <c r="A54" s="84"/>
      <c r="B54" s="84"/>
      <c r="C54" s="84"/>
      <c r="D54" s="84"/>
      <c r="E54" s="84"/>
      <c r="F54" s="84"/>
    </row>
    <row r="55" spans="1:6" ht="15.75" customHeight="1">
      <c r="A55" s="84"/>
      <c r="B55" s="84"/>
      <c r="C55" s="84"/>
      <c r="D55" s="84"/>
      <c r="E55" s="84"/>
      <c r="F55" s="84"/>
    </row>
    <row r="56" spans="1:6" ht="15.75" customHeight="1">
      <c r="A56" s="84"/>
      <c r="B56" s="84"/>
      <c r="C56" s="84"/>
      <c r="D56" s="84"/>
      <c r="E56" s="84"/>
      <c r="F56" s="84"/>
    </row>
    <row r="57" spans="1:6" ht="15.75" customHeight="1">
      <c r="A57" s="84"/>
      <c r="B57" s="84"/>
      <c r="C57" s="84"/>
      <c r="D57" s="84"/>
      <c r="E57" s="84"/>
      <c r="F57" s="84"/>
    </row>
    <row r="58" spans="1:6" ht="15.75" customHeight="1">
      <c r="A58" s="84"/>
      <c r="B58" s="84"/>
      <c r="C58" s="84"/>
      <c r="D58" s="84"/>
      <c r="E58" s="84"/>
      <c r="F58" s="84"/>
    </row>
    <row r="59" spans="1:6" ht="15.75" customHeight="1">
      <c r="A59" s="84"/>
      <c r="B59" s="84"/>
      <c r="C59" s="84"/>
      <c r="D59" s="84"/>
      <c r="E59" s="84"/>
      <c r="F59" s="84"/>
    </row>
    <row r="60" spans="1:6" ht="15.75" customHeight="1">
      <c r="A60" s="84"/>
      <c r="B60" s="84"/>
      <c r="C60" s="84"/>
      <c r="D60" s="84"/>
      <c r="E60" s="84"/>
      <c r="F60" s="84"/>
    </row>
    <row r="61" spans="1:6" ht="15.75" customHeight="1">
      <c r="A61" s="84"/>
      <c r="B61" s="84"/>
      <c r="C61" s="84"/>
      <c r="D61" s="84"/>
      <c r="E61" s="84"/>
      <c r="F61" s="84"/>
    </row>
    <row r="62" spans="1:6" ht="15.75" customHeight="1">
      <c r="A62" s="84"/>
      <c r="B62" s="84"/>
      <c r="C62" s="84"/>
      <c r="D62" s="84"/>
      <c r="E62" s="84"/>
      <c r="F62" s="84"/>
    </row>
    <row r="63" spans="1:6" ht="15.75" customHeight="1">
      <c r="A63" s="84"/>
      <c r="B63" s="84"/>
      <c r="C63" s="84"/>
      <c r="D63" s="84"/>
      <c r="E63" s="84"/>
      <c r="F63" s="84"/>
    </row>
    <row r="64" spans="1:6" ht="15.75" customHeight="1">
      <c r="A64" s="84"/>
      <c r="B64" s="84"/>
      <c r="C64" s="84"/>
      <c r="D64" s="84"/>
      <c r="E64" s="84"/>
      <c r="F64" s="84"/>
    </row>
  </sheetData>
  <sheetProtection/>
  <mergeCells count="1">
    <mergeCell ref="A2:F2"/>
  </mergeCells>
  <printOptions/>
  <pageMargins left="0.5" right="0.2" top="0.5" bottom="0.5" header="0.5" footer="0.5"/>
  <pageSetup horizontalDpi="150" verticalDpi="150" orientation="portrait" scale="73" r:id="rId1"/>
  <headerFooter alignWithMargins="0">
    <oddFooter>&amp;CPage &amp;P of &amp;N&amp;R&amp;D   &amp;T</oddFooter>
  </headerFooter>
  <rowBreaks count="1" manualBreakCount="1">
    <brk id="5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L106"/>
  <sheetViews>
    <sheetView showZeros="0" defaultGridColor="0" view="pageBreakPreview" zoomScale="85" zoomScaleNormal="85" zoomScaleSheetLayoutView="85" zoomScalePageLayoutView="0" colorId="22" workbookViewId="0" topLeftCell="A1">
      <selection activeCell="E9" sqref="E9"/>
    </sheetView>
  </sheetViews>
  <sheetFormatPr defaultColWidth="9.77734375" defaultRowHeight="15"/>
  <cols>
    <col min="1" max="1" width="10.5546875" style="65" customWidth="1"/>
    <col min="2" max="2" width="32.88671875" style="65" customWidth="1"/>
    <col min="3" max="3" width="10.77734375" style="65" customWidth="1"/>
    <col min="4" max="4" width="5.77734375" style="65" customWidth="1"/>
    <col min="5" max="5" width="10.77734375" style="65" customWidth="1"/>
    <col min="6" max="6" width="11.77734375" style="65" customWidth="1"/>
    <col min="7" max="7" width="9.10546875" style="65" customWidth="1"/>
    <col min="8" max="8" width="8.99609375" style="65" customWidth="1"/>
    <col min="9" max="9" width="12.3359375" style="65" customWidth="1"/>
    <col min="10" max="10" width="13.5546875" style="65" customWidth="1"/>
    <col min="11" max="16384" width="9.77734375" style="65" customWidth="1"/>
  </cols>
  <sheetData>
    <row r="1" spans="1:10" ht="18.75">
      <c r="A1" s="242" t="str">
        <f>+C_1!A1</f>
        <v>R  D  D  N  Y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8.75">
      <c r="A2" s="242" t="str">
        <f>+C_1!A2</f>
        <v>D  E  S  I  G  N    B  U  I  L  D 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.75">
      <c r="A3" s="66"/>
      <c r="B3" s="66"/>
      <c r="C3" s="66"/>
      <c r="D3" s="66"/>
      <c r="E3" s="66"/>
      <c r="F3" s="66"/>
      <c r="G3" s="66"/>
      <c r="H3" s="66"/>
      <c r="J3" s="66"/>
    </row>
    <row r="4" spans="1:10" ht="15.75">
      <c r="A4" s="67" t="s">
        <v>39</v>
      </c>
      <c r="B4" s="71" t="s">
        <v>393</v>
      </c>
      <c r="C4" s="66"/>
      <c r="D4" s="66"/>
      <c r="E4" s="66"/>
      <c r="F4" s="66"/>
      <c r="G4" s="66"/>
      <c r="H4" s="66"/>
      <c r="I4" s="70" t="s">
        <v>1</v>
      </c>
      <c r="J4" s="71" t="str">
        <f>+C_1!I4</f>
        <v>4-0069</v>
      </c>
    </row>
    <row r="5" spans="1:10" ht="15.75">
      <c r="A5" s="67" t="s">
        <v>40</v>
      </c>
      <c r="B5" s="71" t="str">
        <f>+C_1!B5</f>
        <v>SAMPLE</v>
      </c>
      <c r="C5" s="66"/>
      <c r="D5" s="66"/>
      <c r="E5" s="66"/>
      <c r="F5" s="66"/>
      <c r="G5" s="66"/>
      <c r="H5" s="66"/>
      <c r="I5" s="70" t="s">
        <v>3</v>
      </c>
      <c r="J5" s="71" t="str">
        <f>+'[1]SUMMARY'!$F$5</f>
        <v>__M.M.__</v>
      </c>
    </row>
    <row r="6" spans="1:10" ht="15.75">
      <c r="A6" s="67" t="s">
        <v>42</v>
      </c>
      <c r="B6" s="71">
        <f>+C_1!B6</f>
        <v>0</v>
      </c>
      <c r="C6" s="66"/>
      <c r="D6" s="66"/>
      <c r="E6" s="66"/>
      <c r="F6" s="66"/>
      <c r="G6" s="66"/>
      <c r="H6" s="66"/>
      <c r="I6" s="70" t="s">
        <v>5</v>
      </c>
      <c r="J6" s="85">
        <f>+C_1!I6</f>
        <v>0</v>
      </c>
    </row>
    <row r="7" spans="1:10" ht="15.75">
      <c r="A7" s="67" t="s">
        <v>43</v>
      </c>
      <c r="B7" s="71">
        <f>+C_1!B7</f>
        <v>0</v>
      </c>
      <c r="C7" s="66"/>
      <c r="D7" s="66"/>
      <c r="E7" s="66"/>
      <c r="F7" s="66"/>
      <c r="G7" s="66"/>
      <c r="H7" s="66"/>
      <c r="I7" s="70" t="s">
        <v>7</v>
      </c>
      <c r="J7" s="71" t="str">
        <f>+C_1!I7</f>
        <v>03-25-14</v>
      </c>
    </row>
    <row r="8" spans="1:10" ht="15.75">
      <c r="A8" s="67" t="s">
        <v>44</v>
      </c>
      <c r="B8" s="71">
        <f>+C_1!B8</f>
        <v>0</v>
      </c>
      <c r="C8" s="66"/>
      <c r="D8" s="66"/>
      <c r="E8" s="66"/>
      <c r="F8" s="66"/>
      <c r="G8" s="66"/>
      <c r="H8" s="66"/>
      <c r="I8" s="70" t="s">
        <v>9</v>
      </c>
      <c r="J8" s="66">
        <f>+C_1!I8</f>
        <v>0</v>
      </c>
    </row>
    <row r="9" spans="1:10" ht="15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5.75">
      <c r="A10" s="86"/>
      <c r="B10" s="86"/>
      <c r="C10" s="87"/>
      <c r="D10" s="87"/>
      <c r="E10" s="88" t="s">
        <v>49</v>
      </c>
      <c r="F10" s="87"/>
      <c r="G10" s="88" t="s">
        <v>50</v>
      </c>
      <c r="H10" s="88" t="s">
        <v>50</v>
      </c>
      <c r="I10" s="87"/>
      <c r="J10" s="89"/>
    </row>
    <row r="11" spans="1:10" ht="15.75">
      <c r="A11" s="138" t="s">
        <v>45</v>
      </c>
      <c r="B11" s="67" t="s">
        <v>25</v>
      </c>
      <c r="C11" s="90" t="s">
        <v>31</v>
      </c>
      <c r="D11" s="91" t="s">
        <v>30</v>
      </c>
      <c r="E11" s="91" t="s">
        <v>30</v>
      </c>
      <c r="F11" s="91" t="s">
        <v>49</v>
      </c>
      <c r="G11" s="91" t="s">
        <v>51</v>
      </c>
      <c r="H11" s="91" t="s">
        <v>51</v>
      </c>
      <c r="I11" s="91" t="s">
        <v>50</v>
      </c>
      <c r="J11" s="92" t="s">
        <v>27</v>
      </c>
    </row>
    <row r="12" spans="1:10" ht="15.75">
      <c r="A12" s="93"/>
      <c r="B12" s="93"/>
      <c r="C12" s="94"/>
      <c r="D12" s="94"/>
      <c r="E12" s="95" t="s">
        <v>52</v>
      </c>
      <c r="F12" s="95" t="s">
        <v>52</v>
      </c>
      <c r="G12" s="95" t="s">
        <v>30</v>
      </c>
      <c r="H12" s="95" t="s">
        <v>27</v>
      </c>
      <c r="I12" s="95" t="s">
        <v>52</v>
      </c>
      <c r="J12" s="96" t="s">
        <v>52</v>
      </c>
    </row>
    <row r="13" spans="1:10" ht="15.75" customHeight="1">
      <c r="A13" s="139"/>
      <c r="B13" s="136"/>
      <c r="C13" s="97"/>
      <c r="D13" s="98"/>
      <c r="E13" s="99"/>
      <c r="F13" s="100"/>
      <c r="G13" s="99"/>
      <c r="H13" s="100"/>
      <c r="I13" s="101">
        <f>+H13*MARKUPS!$C$12</f>
        <v>0</v>
      </c>
      <c r="J13" s="103"/>
    </row>
    <row r="14" spans="1:10" ht="15.75" customHeight="1">
      <c r="A14" s="209">
        <v>1</v>
      </c>
      <c r="B14" s="210" t="s">
        <v>413</v>
      </c>
      <c r="C14" s="107"/>
      <c r="D14" s="106"/>
      <c r="E14" s="132"/>
      <c r="F14" s="101">
        <f aca="true" t="shared" si="0" ref="F14:F61">ROUND(C14*E14,0)</f>
        <v>0</v>
      </c>
      <c r="G14" s="107"/>
      <c r="H14" s="107">
        <f aca="true" t="shared" si="1" ref="H14:H45">C14*G14</f>
        <v>0</v>
      </c>
      <c r="I14" s="101">
        <f>+H14*MARKUPS!$C$12</f>
        <v>0</v>
      </c>
      <c r="J14" s="133"/>
    </row>
    <row r="15" spans="1:10" ht="15.75" customHeight="1">
      <c r="A15" s="140"/>
      <c r="B15" s="137"/>
      <c r="C15" s="134"/>
      <c r="D15" s="98"/>
      <c r="E15" s="98"/>
      <c r="F15" s="101"/>
      <c r="G15" s="99"/>
      <c r="H15" s="106">
        <f t="shared" si="1"/>
        <v>0</v>
      </c>
      <c r="I15" s="101">
        <f>+H15*MARKUPS!$C$12</f>
        <v>0</v>
      </c>
      <c r="J15" s="133">
        <f aca="true" t="shared" si="2" ref="J15:J61">I15+F15</f>
        <v>0</v>
      </c>
    </row>
    <row r="16" spans="1:10" ht="15.75" customHeight="1">
      <c r="A16" s="140"/>
      <c r="B16" s="137" t="s">
        <v>487</v>
      </c>
      <c r="C16" s="134">
        <v>1900</v>
      </c>
      <c r="D16" s="98" t="s">
        <v>115</v>
      </c>
      <c r="E16" s="106">
        <v>7.272727272727273</v>
      </c>
      <c r="F16" s="101">
        <f t="shared" si="0"/>
        <v>13818</v>
      </c>
      <c r="G16" s="99"/>
      <c r="H16" s="106">
        <f t="shared" si="1"/>
        <v>0</v>
      </c>
      <c r="I16" s="101">
        <f>+H16*MARKUPS!$C$12</f>
        <v>0</v>
      </c>
      <c r="J16" s="133">
        <f t="shared" si="2"/>
        <v>13818</v>
      </c>
    </row>
    <row r="17" spans="1:10" ht="15.75" customHeight="1" thickBot="1">
      <c r="A17" s="140"/>
      <c r="B17" s="137"/>
      <c r="C17" s="134"/>
      <c r="D17" s="98"/>
      <c r="E17" s="106">
        <v>0</v>
      </c>
      <c r="F17" s="101">
        <f t="shared" si="0"/>
        <v>0</v>
      </c>
      <c r="G17" s="99"/>
      <c r="H17" s="106">
        <f t="shared" si="1"/>
        <v>0</v>
      </c>
      <c r="I17" s="101">
        <f>+H17*MARKUPS!$C$12</f>
        <v>0</v>
      </c>
      <c r="J17" s="133">
        <f t="shared" si="2"/>
        <v>0</v>
      </c>
    </row>
    <row r="18" spans="1:10" ht="15.75" customHeight="1" thickTop="1">
      <c r="A18" s="140"/>
      <c r="B18" s="212" t="s">
        <v>415</v>
      </c>
      <c r="C18" s="134"/>
      <c r="D18" s="98"/>
      <c r="E18" s="106">
        <v>0</v>
      </c>
      <c r="F18" s="213">
        <f>SUM(F16:F17)</f>
        <v>13818</v>
      </c>
      <c r="G18" s="99"/>
      <c r="H18" s="106">
        <f t="shared" si="1"/>
        <v>0</v>
      </c>
      <c r="I18" s="213">
        <f>SUM(I13:I17)</f>
        <v>0</v>
      </c>
      <c r="J18" s="214">
        <f t="shared" si="2"/>
        <v>13818</v>
      </c>
    </row>
    <row r="19" spans="1:10" ht="15.75" customHeight="1">
      <c r="A19" s="140"/>
      <c r="B19" s="137"/>
      <c r="C19" s="134"/>
      <c r="D19" s="98"/>
      <c r="E19" s="106">
        <v>0</v>
      </c>
      <c r="F19" s="101">
        <f t="shared" si="0"/>
        <v>0</v>
      </c>
      <c r="G19" s="99"/>
      <c r="H19" s="106">
        <f t="shared" si="1"/>
        <v>0</v>
      </c>
      <c r="I19" s="101">
        <f>+H19*MARKUPS!$C$12</f>
        <v>0</v>
      </c>
      <c r="J19" s="133">
        <f t="shared" si="2"/>
        <v>0</v>
      </c>
    </row>
    <row r="20" spans="1:10" ht="15.75" customHeight="1">
      <c r="A20" s="140"/>
      <c r="B20" s="137"/>
      <c r="C20" s="134"/>
      <c r="D20" s="98"/>
      <c r="E20" s="106">
        <v>0</v>
      </c>
      <c r="F20" s="101">
        <f t="shared" si="0"/>
        <v>0</v>
      </c>
      <c r="G20" s="99"/>
      <c r="H20" s="106">
        <f t="shared" si="1"/>
        <v>0</v>
      </c>
      <c r="I20" s="101">
        <f>+H20*MARKUPS!$C$12</f>
        <v>0</v>
      </c>
      <c r="J20" s="133">
        <f t="shared" si="2"/>
        <v>0</v>
      </c>
    </row>
    <row r="21" spans="1:10" ht="15.75" customHeight="1">
      <c r="A21" s="209">
        <v>2</v>
      </c>
      <c r="B21" s="211" t="s">
        <v>416</v>
      </c>
      <c r="C21" s="134"/>
      <c r="D21" s="98"/>
      <c r="E21" s="106">
        <v>0</v>
      </c>
      <c r="F21" s="101">
        <f t="shared" si="0"/>
        <v>0</v>
      </c>
      <c r="G21" s="99"/>
      <c r="H21" s="106">
        <f t="shared" si="1"/>
        <v>0</v>
      </c>
      <c r="I21" s="101">
        <f>+H21*MARKUPS!$C$12</f>
        <v>0</v>
      </c>
      <c r="J21" s="133">
        <f t="shared" si="2"/>
        <v>0</v>
      </c>
    </row>
    <row r="22" spans="1:10" ht="15.75" customHeight="1">
      <c r="A22" s="140"/>
      <c r="B22" s="137"/>
      <c r="C22" s="134"/>
      <c r="D22" s="98"/>
      <c r="E22" s="106">
        <v>0</v>
      </c>
      <c r="F22" s="101">
        <f t="shared" si="0"/>
        <v>0</v>
      </c>
      <c r="G22" s="99"/>
      <c r="H22" s="106">
        <f t="shared" si="1"/>
        <v>0</v>
      </c>
      <c r="I22" s="101">
        <f>+H22*MARKUPS!$C$12</f>
        <v>0</v>
      </c>
      <c r="J22" s="133">
        <f t="shared" si="2"/>
        <v>0</v>
      </c>
    </row>
    <row r="23" spans="1:10" ht="15.75" customHeight="1">
      <c r="A23" s="140"/>
      <c r="B23" s="137" t="s">
        <v>417</v>
      </c>
      <c r="C23" s="134">
        <v>264</v>
      </c>
      <c r="D23" s="98" t="s">
        <v>138</v>
      </c>
      <c r="E23" s="106">
        <v>1.353</v>
      </c>
      <c r="F23" s="101">
        <f t="shared" si="0"/>
        <v>357</v>
      </c>
      <c r="G23" s="99">
        <v>0.12420000000000002</v>
      </c>
      <c r="H23" s="106">
        <f t="shared" si="1"/>
        <v>32.7888</v>
      </c>
      <c r="I23" s="101">
        <f>+H23*MARKUPS!$C$12</f>
        <v>3770.7120000000004</v>
      </c>
      <c r="J23" s="133">
        <f t="shared" si="2"/>
        <v>4127.712</v>
      </c>
    </row>
    <row r="24" spans="1:10" ht="15.75" customHeight="1">
      <c r="A24" s="140"/>
      <c r="B24" s="137" t="s">
        <v>418</v>
      </c>
      <c r="C24" s="134">
        <v>396</v>
      </c>
      <c r="D24" s="98" t="s">
        <v>138</v>
      </c>
      <c r="E24" s="106">
        <v>1.1</v>
      </c>
      <c r="F24" s="101">
        <f t="shared" si="0"/>
        <v>436</v>
      </c>
      <c r="G24" s="99">
        <v>0.05</v>
      </c>
      <c r="H24" s="106">
        <f t="shared" si="1"/>
        <v>19.8</v>
      </c>
      <c r="I24" s="101">
        <f>+H24*MARKUPS!$C$12</f>
        <v>2277</v>
      </c>
      <c r="J24" s="133">
        <f t="shared" si="2"/>
        <v>2713</v>
      </c>
    </row>
    <row r="25" spans="1:10" ht="15.75" customHeight="1">
      <c r="A25" s="141"/>
      <c r="B25" s="136"/>
      <c r="C25" s="134"/>
      <c r="D25" s="98"/>
      <c r="E25" s="106">
        <v>0</v>
      </c>
      <c r="F25" s="101">
        <f t="shared" si="0"/>
        <v>0</v>
      </c>
      <c r="G25" s="99"/>
      <c r="H25" s="106">
        <f t="shared" si="1"/>
        <v>0</v>
      </c>
      <c r="I25" s="101">
        <f>+H25*MARKUPS!$C$12</f>
        <v>0</v>
      </c>
      <c r="J25" s="133">
        <f t="shared" si="2"/>
        <v>0</v>
      </c>
    </row>
    <row r="26" spans="1:10" ht="15.75" customHeight="1">
      <c r="A26" s="140"/>
      <c r="B26" s="137" t="s">
        <v>419</v>
      </c>
      <c r="C26" s="134">
        <v>6</v>
      </c>
      <c r="D26" s="98" t="s">
        <v>112</v>
      </c>
      <c r="E26" s="106">
        <v>22</v>
      </c>
      <c r="F26" s="101">
        <f t="shared" si="0"/>
        <v>132</v>
      </c>
      <c r="G26" s="99">
        <v>0.75</v>
      </c>
      <c r="H26" s="106">
        <f t="shared" si="1"/>
        <v>4.5</v>
      </c>
      <c r="I26" s="101">
        <f>+H26*MARKUPS!$C$12</f>
        <v>517.5</v>
      </c>
      <c r="J26" s="133">
        <f t="shared" si="2"/>
        <v>649.5</v>
      </c>
    </row>
    <row r="27" spans="1:10" ht="15.75" customHeight="1">
      <c r="A27" s="140"/>
      <c r="B27" s="137" t="s">
        <v>420</v>
      </c>
      <c r="C27" s="134">
        <v>1</v>
      </c>
      <c r="D27" s="135" t="s">
        <v>112</v>
      </c>
      <c r="E27" s="106">
        <v>8.8</v>
      </c>
      <c r="F27" s="101">
        <f t="shared" si="0"/>
        <v>9</v>
      </c>
      <c r="G27" s="99">
        <v>0.5</v>
      </c>
      <c r="H27" s="106">
        <f t="shared" si="1"/>
        <v>0.5</v>
      </c>
      <c r="I27" s="101">
        <f>+H27*MARKUPS!$C$12</f>
        <v>57.5</v>
      </c>
      <c r="J27" s="133">
        <f t="shared" si="2"/>
        <v>66.5</v>
      </c>
    </row>
    <row r="28" spans="1:10" ht="15.75" customHeight="1">
      <c r="A28" s="140"/>
      <c r="B28" s="137" t="s">
        <v>421</v>
      </c>
      <c r="C28" s="134">
        <v>9</v>
      </c>
      <c r="D28" s="135" t="s">
        <v>112</v>
      </c>
      <c r="E28" s="106">
        <v>38.5</v>
      </c>
      <c r="F28" s="101">
        <f t="shared" si="0"/>
        <v>347</v>
      </c>
      <c r="G28" s="99">
        <v>0.75</v>
      </c>
      <c r="H28" s="106">
        <f t="shared" si="1"/>
        <v>6.75</v>
      </c>
      <c r="I28" s="101">
        <f>+H28*MARKUPS!$C$12</f>
        <v>776.25</v>
      </c>
      <c r="J28" s="133">
        <f t="shared" si="2"/>
        <v>1123.25</v>
      </c>
    </row>
    <row r="29" spans="1:10" ht="15.75" customHeight="1">
      <c r="A29" s="140"/>
      <c r="B29" s="137" t="s">
        <v>422</v>
      </c>
      <c r="C29" s="134">
        <v>2</v>
      </c>
      <c r="D29" s="135" t="s">
        <v>112</v>
      </c>
      <c r="E29" s="106">
        <v>82.5</v>
      </c>
      <c r="F29" s="101">
        <f t="shared" si="0"/>
        <v>165</v>
      </c>
      <c r="G29" s="99">
        <v>1.5</v>
      </c>
      <c r="H29" s="106">
        <f t="shared" si="1"/>
        <v>3</v>
      </c>
      <c r="I29" s="101">
        <f>+H29*MARKUPS!$C$12</f>
        <v>345</v>
      </c>
      <c r="J29" s="133">
        <f t="shared" si="2"/>
        <v>510</v>
      </c>
    </row>
    <row r="30" spans="1:10" ht="15.75" customHeight="1">
      <c r="A30" s="140"/>
      <c r="B30" s="137" t="s">
        <v>423</v>
      </c>
      <c r="C30" s="134">
        <v>1</v>
      </c>
      <c r="D30" s="98" t="s">
        <v>112</v>
      </c>
      <c r="E30" s="106">
        <v>330</v>
      </c>
      <c r="F30" s="101">
        <f t="shared" si="0"/>
        <v>330</v>
      </c>
      <c r="G30" s="99">
        <v>3</v>
      </c>
      <c r="H30" s="106">
        <f t="shared" si="1"/>
        <v>3</v>
      </c>
      <c r="I30" s="101">
        <f>+H30*MARKUPS!$C$12</f>
        <v>345</v>
      </c>
      <c r="J30" s="133">
        <f t="shared" si="2"/>
        <v>675</v>
      </c>
    </row>
    <row r="31" spans="1:10" ht="15.75" customHeight="1">
      <c r="A31" s="140"/>
      <c r="B31" s="137" t="s">
        <v>424</v>
      </c>
      <c r="C31" s="134">
        <v>1</v>
      </c>
      <c r="D31" s="98" t="s">
        <v>123</v>
      </c>
      <c r="E31" s="106">
        <v>220.00000000000003</v>
      </c>
      <c r="F31" s="101">
        <f t="shared" si="0"/>
        <v>220</v>
      </c>
      <c r="G31" s="99">
        <v>6</v>
      </c>
      <c r="H31" s="106">
        <f t="shared" si="1"/>
        <v>6</v>
      </c>
      <c r="I31" s="101">
        <f>+H31*MARKUPS!$C$12</f>
        <v>690</v>
      </c>
      <c r="J31" s="133">
        <f t="shared" si="2"/>
        <v>910</v>
      </c>
    </row>
    <row r="32" spans="1:10" ht="15.75" customHeight="1">
      <c r="A32" s="140"/>
      <c r="B32" s="137" t="s">
        <v>425</v>
      </c>
      <c r="C32" s="134">
        <v>1</v>
      </c>
      <c r="D32" s="98" t="s">
        <v>112</v>
      </c>
      <c r="E32" s="106">
        <v>137.5</v>
      </c>
      <c r="F32" s="101">
        <f t="shared" si="0"/>
        <v>138</v>
      </c>
      <c r="G32" s="99">
        <v>1.5</v>
      </c>
      <c r="H32" s="106">
        <f t="shared" si="1"/>
        <v>1.5</v>
      </c>
      <c r="I32" s="101">
        <f>+H32*MARKUPS!$C$12</f>
        <v>172.5</v>
      </c>
      <c r="J32" s="133">
        <f t="shared" si="2"/>
        <v>310.5</v>
      </c>
    </row>
    <row r="33" spans="1:10" ht="15.75" customHeight="1">
      <c r="A33" s="140"/>
      <c r="B33" s="137" t="s">
        <v>426</v>
      </c>
      <c r="C33" s="134">
        <v>3</v>
      </c>
      <c r="D33" s="98" t="s">
        <v>112</v>
      </c>
      <c r="E33" s="106">
        <v>44</v>
      </c>
      <c r="F33" s="101">
        <f t="shared" si="0"/>
        <v>132</v>
      </c>
      <c r="G33" s="99">
        <v>1</v>
      </c>
      <c r="H33" s="106">
        <f t="shared" si="1"/>
        <v>3</v>
      </c>
      <c r="I33" s="101">
        <f>+H33*MARKUPS!$C$12</f>
        <v>345</v>
      </c>
      <c r="J33" s="133">
        <f t="shared" si="2"/>
        <v>477</v>
      </c>
    </row>
    <row r="34" spans="1:10" ht="15.75" customHeight="1" thickBot="1">
      <c r="A34" s="140"/>
      <c r="B34" s="137"/>
      <c r="C34" s="134"/>
      <c r="D34" s="98"/>
      <c r="E34" s="106">
        <v>0</v>
      </c>
      <c r="F34" s="101">
        <f t="shared" si="0"/>
        <v>0</v>
      </c>
      <c r="G34" s="99"/>
      <c r="H34" s="106">
        <f t="shared" si="1"/>
        <v>0</v>
      </c>
      <c r="I34" s="101">
        <f>+H34*MARKUPS!$C$12</f>
        <v>0</v>
      </c>
      <c r="J34" s="133">
        <f t="shared" si="2"/>
        <v>0</v>
      </c>
    </row>
    <row r="35" spans="1:10" ht="15.75" customHeight="1" thickTop="1">
      <c r="A35" s="140"/>
      <c r="B35" s="212" t="s">
        <v>415</v>
      </c>
      <c r="C35" s="134"/>
      <c r="D35" s="98"/>
      <c r="E35" s="106">
        <v>0</v>
      </c>
      <c r="F35" s="213">
        <f>SUM(F19:F34)</f>
        <v>2266</v>
      </c>
      <c r="G35" s="99"/>
      <c r="H35" s="106">
        <f t="shared" si="1"/>
        <v>0</v>
      </c>
      <c r="I35" s="213">
        <f>SUM(I19:I34)</f>
        <v>9296.462</v>
      </c>
      <c r="J35" s="214">
        <f t="shared" si="2"/>
        <v>11562.462</v>
      </c>
    </row>
    <row r="36" spans="1:10" ht="15.75" customHeight="1">
      <c r="A36" s="140"/>
      <c r="B36" s="137"/>
      <c r="C36" s="134"/>
      <c r="D36" s="98"/>
      <c r="E36" s="106">
        <v>0</v>
      </c>
      <c r="F36" s="101">
        <f t="shared" si="0"/>
        <v>0</v>
      </c>
      <c r="G36" s="99"/>
      <c r="H36" s="106">
        <f t="shared" si="1"/>
        <v>0</v>
      </c>
      <c r="I36" s="101">
        <f>+H36*MARKUPS!$C$12</f>
        <v>0</v>
      </c>
      <c r="J36" s="133">
        <f t="shared" si="2"/>
        <v>0</v>
      </c>
    </row>
    <row r="37" spans="1:10" ht="15.75" customHeight="1">
      <c r="A37" s="140"/>
      <c r="B37" s="137"/>
      <c r="C37" s="134"/>
      <c r="D37" s="98"/>
      <c r="E37" s="106">
        <v>0</v>
      </c>
      <c r="F37" s="101">
        <f t="shared" si="0"/>
        <v>0</v>
      </c>
      <c r="G37" s="99"/>
      <c r="H37" s="106">
        <f t="shared" si="1"/>
        <v>0</v>
      </c>
      <c r="I37" s="101">
        <f>+H37*MARKUPS!$C$12</f>
        <v>0</v>
      </c>
      <c r="J37" s="133">
        <f t="shared" si="2"/>
        <v>0</v>
      </c>
    </row>
    <row r="38" spans="1:10" ht="15.75" customHeight="1">
      <c r="A38" s="209">
        <v>3</v>
      </c>
      <c r="B38" s="211" t="s">
        <v>427</v>
      </c>
      <c r="C38" s="134"/>
      <c r="D38" s="98"/>
      <c r="E38" s="106">
        <v>0</v>
      </c>
      <c r="F38" s="101">
        <f t="shared" si="0"/>
        <v>0</v>
      </c>
      <c r="G38" s="99"/>
      <c r="H38" s="106">
        <f t="shared" si="1"/>
        <v>0</v>
      </c>
      <c r="I38" s="101">
        <f>+H38*MARKUPS!$C$12</f>
        <v>0</v>
      </c>
      <c r="J38" s="133">
        <f t="shared" si="2"/>
        <v>0</v>
      </c>
    </row>
    <row r="39" spans="1:10" ht="15.75" customHeight="1">
      <c r="A39" s="141"/>
      <c r="B39" s="136"/>
      <c r="C39" s="134"/>
      <c r="D39" s="98"/>
      <c r="E39" s="106">
        <v>0</v>
      </c>
      <c r="F39" s="101">
        <f t="shared" si="0"/>
        <v>0</v>
      </c>
      <c r="G39" s="99"/>
      <c r="H39" s="106">
        <f t="shared" si="1"/>
        <v>0</v>
      </c>
      <c r="I39" s="101">
        <f>+H39*MARKUPS!$C$12</f>
        <v>0</v>
      </c>
      <c r="J39" s="133">
        <f t="shared" si="2"/>
        <v>0</v>
      </c>
    </row>
    <row r="40" spans="1:10" ht="15.75" customHeight="1">
      <c r="A40" s="140"/>
      <c r="B40" s="137" t="s">
        <v>417</v>
      </c>
      <c r="C40" s="134">
        <v>160</v>
      </c>
      <c r="D40" s="98" t="s">
        <v>138</v>
      </c>
      <c r="E40" s="106">
        <v>1.353</v>
      </c>
      <c r="F40" s="101">
        <f t="shared" si="0"/>
        <v>216</v>
      </c>
      <c r="G40" s="99">
        <v>0.12420000000000002</v>
      </c>
      <c r="H40" s="106">
        <f t="shared" si="1"/>
        <v>19.872000000000003</v>
      </c>
      <c r="I40" s="101">
        <f>+H40*MARKUPS!$C$12</f>
        <v>2285.28</v>
      </c>
      <c r="J40" s="133">
        <f t="shared" si="2"/>
        <v>2501.28</v>
      </c>
    </row>
    <row r="41" spans="1:10" ht="15.75" customHeight="1">
      <c r="A41" s="140"/>
      <c r="B41" s="137" t="s">
        <v>428</v>
      </c>
      <c r="C41" s="134">
        <v>80</v>
      </c>
      <c r="D41" s="135" t="s">
        <v>138</v>
      </c>
      <c r="E41" s="106">
        <v>1.7490000000000003</v>
      </c>
      <c r="F41" s="101">
        <f t="shared" si="0"/>
        <v>140</v>
      </c>
      <c r="G41" s="99">
        <v>0.1314</v>
      </c>
      <c r="H41" s="106">
        <f t="shared" si="1"/>
        <v>10.511999999999999</v>
      </c>
      <c r="I41" s="101">
        <f>+H41*MARKUPS!$C$12</f>
        <v>1208.8799999999999</v>
      </c>
      <c r="J41" s="133">
        <f t="shared" si="2"/>
        <v>1348.8799999999999</v>
      </c>
    </row>
    <row r="42" spans="1:10" ht="15.75" customHeight="1">
      <c r="A42" s="140"/>
      <c r="B42" s="137" t="s">
        <v>429</v>
      </c>
      <c r="C42" s="134">
        <v>240</v>
      </c>
      <c r="D42" s="135" t="s">
        <v>138</v>
      </c>
      <c r="E42" s="106">
        <v>3.135</v>
      </c>
      <c r="F42" s="101">
        <f t="shared" si="0"/>
        <v>752</v>
      </c>
      <c r="G42" s="99">
        <v>0.162</v>
      </c>
      <c r="H42" s="106">
        <f t="shared" si="1"/>
        <v>38.88</v>
      </c>
      <c r="I42" s="101">
        <f>+H42*MARKUPS!$C$12</f>
        <v>4471.200000000001</v>
      </c>
      <c r="J42" s="133">
        <f t="shared" si="2"/>
        <v>5223.200000000001</v>
      </c>
    </row>
    <row r="43" spans="1:10" ht="15.75" customHeight="1">
      <c r="A43" s="140"/>
      <c r="B43" s="137" t="s">
        <v>430</v>
      </c>
      <c r="C43" s="134">
        <v>100</v>
      </c>
      <c r="D43" s="135" t="s">
        <v>138</v>
      </c>
      <c r="E43" s="106">
        <v>21.956000000000003</v>
      </c>
      <c r="F43" s="101">
        <f t="shared" si="0"/>
        <v>2196</v>
      </c>
      <c r="G43" s="99">
        <v>0.304</v>
      </c>
      <c r="H43" s="106">
        <f t="shared" si="1"/>
        <v>30.4</v>
      </c>
      <c r="I43" s="101">
        <f>+H43*MARKUPS!$C$12</f>
        <v>3496</v>
      </c>
      <c r="J43" s="133">
        <f t="shared" si="2"/>
        <v>5692</v>
      </c>
    </row>
    <row r="44" spans="1:10" ht="15.75" customHeight="1">
      <c r="A44" s="140"/>
      <c r="B44" s="137" t="s">
        <v>431</v>
      </c>
      <c r="C44" s="134">
        <v>40</v>
      </c>
      <c r="D44" s="135" t="s">
        <v>138</v>
      </c>
      <c r="E44" s="106">
        <v>45.672000000000004</v>
      </c>
      <c r="F44" s="101">
        <f t="shared" si="0"/>
        <v>1827</v>
      </c>
      <c r="G44" s="99">
        <v>0.355</v>
      </c>
      <c r="H44" s="106">
        <f t="shared" si="1"/>
        <v>14.2</v>
      </c>
      <c r="I44" s="101">
        <f>+H44*MARKUPS!$C$12</f>
        <v>1633</v>
      </c>
      <c r="J44" s="133">
        <f t="shared" si="2"/>
        <v>3460</v>
      </c>
    </row>
    <row r="45" spans="1:10" ht="15.75" customHeight="1">
      <c r="A45" s="140"/>
      <c r="B45" s="137" t="s">
        <v>432</v>
      </c>
      <c r="C45" s="134">
        <v>1</v>
      </c>
      <c r="D45" s="98" t="s">
        <v>123</v>
      </c>
      <c r="E45" s="106">
        <v>220.00000000000003</v>
      </c>
      <c r="F45" s="101">
        <f t="shared" si="0"/>
        <v>220</v>
      </c>
      <c r="G45" s="99">
        <v>8</v>
      </c>
      <c r="H45" s="106">
        <f t="shared" si="1"/>
        <v>8</v>
      </c>
      <c r="I45" s="101">
        <f>+H45*MARKUPS!$C$12</f>
        <v>920</v>
      </c>
      <c r="J45" s="133">
        <f t="shared" si="2"/>
        <v>1140</v>
      </c>
    </row>
    <row r="46" spans="1:10" ht="15.75" customHeight="1">
      <c r="A46" s="140"/>
      <c r="B46" s="137"/>
      <c r="C46" s="134"/>
      <c r="D46" s="135"/>
      <c r="E46" s="132">
        <v>0</v>
      </c>
      <c r="F46" s="101">
        <f t="shared" si="0"/>
        <v>0</v>
      </c>
      <c r="G46" s="99"/>
      <c r="H46" s="106">
        <f aca="true" t="shared" si="3" ref="H46:H61">C46*G46</f>
        <v>0</v>
      </c>
      <c r="I46" s="101">
        <f>+H46*MARKUPS!$C$12</f>
        <v>0</v>
      </c>
      <c r="J46" s="133">
        <f t="shared" si="2"/>
        <v>0</v>
      </c>
    </row>
    <row r="47" spans="1:10" ht="15.75" customHeight="1">
      <c r="A47" s="140"/>
      <c r="B47" s="137" t="s">
        <v>433</v>
      </c>
      <c r="C47" s="134"/>
      <c r="D47" s="135"/>
      <c r="E47" s="132"/>
      <c r="F47" s="101"/>
      <c r="G47" s="99"/>
      <c r="H47" s="106"/>
      <c r="I47" s="101"/>
      <c r="J47" s="133">
        <f t="shared" si="2"/>
        <v>0</v>
      </c>
    </row>
    <row r="48" spans="1:10" ht="15.75" customHeight="1" thickBot="1">
      <c r="A48" s="140"/>
      <c r="B48" s="137"/>
      <c r="C48" s="134"/>
      <c r="D48" s="98"/>
      <c r="E48" s="132">
        <v>0</v>
      </c>
      <c r="F48" s="101">
        <f t="shared" si="0"/>
        <v>0</v>
      </c>
      <c r="G48" s="99"/>
      <c r="H48" s="106">
        <f t="shared" si="3"/>
        <v>0</v>
      </c>
      <c r="I48" s="101">
        <f>+H48*MARKUPS!$C$12</f>
        <v>0</v>
      </c>
      <c r="J48" s="133">
        <f t="shared" si="2"/>
        <v>0</v>
      </c>
    </row>
    <row r="49" spans="1:10" ht="15.75" customHeight="1" thickTop="1">
      <c r="A49" s="140"/>
      <c r="B49" s="212" t="s">
        <v>415</v>
      </c>
      <c r="C49" s="134"/>
      <c r="D49" s="98"/>
      <c r="E49" s="132">
        <v>0</v>
      </c>
      <c r="F49" s="213">
        <f>SUM(F39:F46)</f>
        <v>5351</v>
      </c>
      <c r="G49" s="99"/>
      <c r="H49" s="106">
        <f t="shared" si="3"/>
        <v>0</v>
      </c>
      <c r="I49" s="213">
        <f>SUM(I39:I45)</f>
        <v>14014.36</v>
      </c>
      <c r="J49" s="214">
        <f t="shared" si="2"/>
        <v>19365.36</v>
      </c>
    </row>
    <row r="50" spans="1:10" ht="15.75" customHeight="1">
      <c r="A50" s="140"/>
      <c r="B50" s="137"/>
      <c r="C50" s="134"/>
      <c r="D50" s="98"/>
      <c r="E50" s="132">
        <v>0</v>
      </c>
      <c r="F50" s="101">
        <f t="shared" si="0"/>
        <v>0</v>
      </c>
      <c r="G50" s="99"/>
      <c r="H50" s="106">
        <f t="shared" si="3"/>
        <v>0</v>
      </c>
      <c r="I50" s="101">
        <f>+H50*MARKUPS!$C$12</f>
        <v>0</v>
      </c>
      <c r="J50" s="133">
        <f t="shared" si="2"/>
        <v>0</v>
      </c>
    </row>
    <row r="51" spans="1:10" ht="15.75" customHeight="1">
      <c r="A51" s="140"/>
      <c r="B51" s="137"/>
      <c r="C51" s="134"/>
      <c r="D51" s="98"/>
      <c r="E51" s="132">
        <v>0</v>
      </c>
      <c r="F51" s="101">
        <f t="shared" si="0"/>
        <v>0</v>
      </c>
      <c r="G51" s="99"/>
      <c r="H51" s="106">
        <f t="shared" si="3"/>
        <v>0</v>
      </c>
      <c r="I51" s="101">
        <f>+H51*MARKUPS!$C$12</f>
        <v>0</v>
      </c>
      <c r="J51" s="133">
        <f t="shared" si="2"/>
        <v>0</v>
      </c>
    </row>
    <row r="52" spans="1:10" ht="15.75" customHeight="1">
      <c r="A52" s="209">
        <v>4</v>
      </c>
      <c r="B52" s="211" t="s">
        <v>434</v>
      </c>
      <c r="C52" s="134"/>
      <c r="D52" s="98"/>
      <c r="E52" s="132">
        <v>0</v>
      </c>
      <c r="F52" s="101">
        <f t="shared" si="0"/>
        <v>0</v>
      </c>
      <c r="G52" s="99"/>
      <c r="H52" s="106">
        <f t="shared" si="3"/>
        <v>0</v>
      </c>
      <c r="I52" s="101">
        <f>+H52*MARKUPS!$C$12</f>
        <v>0</v>
      </c>
      <c r="J52" s="133">
        <f t="shared" si="2"/>
        <v>0</v>
      </c>
    </row>
    <row r="53" spans="1:10" ht="15.75" customHeight="1">
      <c r="A53" s="140"/>
      <c r="B53" s="137"/>
      <c r="C53" s="134"/>
      <c r="D53" s="98"/>
      <c r="E53" s="106">
        <v>0</v>
      </c>
      <c r="F53" s="101">
        <f t="shared" si="0"/>
        <v>0</v>
      </c>
      <c r="G53" s="99"/>
      <c r="H53" s="106">
        <f t="shared" si="3"/>
        <v>0</v>
      </c>
      <c r="I53" s="101">
        <f>+H53*MARKUPS!$C$12</f>
        <v>0</v>
      </c>
      <c r="J53" s="133">
        <f t="shared" si="2"/>
        <v>0</v>
      </c>
    </row>
    <row r="54" spans="1:10" ht="15.75" customHeight="1">
      <c r="A54" s="140"/>
      <c r="B54" s="137" t="s">
        <v>435</v>
      </c>
      <c r="C54" s="134">
        <v>1</v>
      </c>
      <c r="D54" s="98" t="s">
        <v>112</v>
      </c>
      <c r="E54" s="106">
        <v>2612.5</v>
      </c>
      <c r="F54" s="101">
        <f t="shared" si="0"/>
        <v>2613</v>
      </c>
      <c r="G54" s="99">
        <v>19.200000000000003</v>
      </c>
      <c r="H54" s="106">
        <f t="shared" si="3"/>
        <v>19.200000000000003</v>
      </c>
      <c r="I54" s="101">
        <f>+H54*MARKUPS!$C$12</f>
        <v>2208.0000000000005</v>
      </c>
      <c r="J54" s="133">
        <f t="shared" si="2"/>
        <v>4821</v>
      </c>
    </row>
    <row r="55" spans="1:10" ht="15.75" customHeight="1">
      <c r="A55" s="140"/>
      <c r="B55" s="137" t="s">
        <v>436</v>
      </c>
      <c r="C55" s="134">
        <v>1</v>
      </c>
      <c r="D55" s="98" t="s">
        <v>112</v>
      </c>
      <c r="E55" s="106">
        <v>5197.5</v>
      </c>
      <c r="F55" s="101">
        <f t="shared" si="0"/>
        <v>5198</v>
      </c>
      <c r="G55" s="99">
        <v>32</v>
      </c>
      <c r="H55" s="106">
        <f t="shared" si="3"/>
        <v>32</v>
      </c>
      <c r="I55" s="101">
        <f>+H55*MARKUPS!$C$12</f>
        <v>3680</v>
      </c>
      <c r="J55" s="133">
        <f t="shared" si="2"/>
        <v>8878</v>
      </c>
    </row>
    <row r="56" spans="1:10" ht="15.75" customHeight="1">
      <c r="A56" s="140"/>
      <c r="B56" s="137" t="s">
        <v>437</v>
      </c>
      <c r="C56" s="134">
        <v>1</v>
      </c>
      <c r="D56" s="98" t="s">
        <v>112</v>
      </c>
      <c r="E56" s="106">
        <v>227.70000000000002</v>
      </c>
      <c r="F56" s="101">
        <f t="shared" si="0"/>
        <v>228</v>
      </c>
      <c r="G56" s="99">
        <v>3</v>
      </c>
      <c r="H56" s="106">
        <f t="shared" si="3"/>
        <v>3</v>
      </c>
      <c r="I56" s="101">
        <f>+H56*MARKUPS!$C$12</f>
        <v>345</v>
      </c>
      <c r="J56" s="133">
        <f t="shared" si="2"/>
        <v>573</v>
      </c>
    </row>
    <row r="57" spans="1:10" ht="15.75" customHeight="1">
      <c r="A57" s="140"/>
      <c r="B57" s="137" t="s">
        <v>438</v>
      </c>
      <c r="C57" s="134">
        <v>1</v>
      </c>
      <c r="D57" s="98" t="s">
        <v>112</v>
      </c>
      <c r="E57" s="106">
        <v>303.6</v>
      </c>
      <c r="F57" s="101">
        <f t="shared" si="0"/>
        <v>304</v>
      </c>
      <c r="G57" s="99">
        <v>4</v>
      </c>
      <c r="H57" s="106">
        <f t="shared" si="3"/>
        <v>4</v>
      </c>
      <c r="I57" s="101">
        <f>+H57*MARKUPS!$C$12</f>
        <v>460</v>
      </c>
      <c r="J57" s="133">
        <f t="shared" si="2"/>
        <v>764</v>
      </c>
    </row>
    <row r="58" spans="1:10" ht="15.75" customHeight="1">
      <c r="A58" s="140"/>
      <c r="B58" s="137" t="s">
        <v>439</v>
      </c>
      <c r="C58" s="134">
        <v>3</v>
      </c>
      <c r="D58" s="98" t="s">
        <v>112</v>
      </c>
      <c r="E58" s="106">
        <v>695.2</v>
      </c>
      <c r="F58" s="101">
        <f t="shared" si="0"/>
        <v>2086</v>
      </c>
      <c r="G58" s="99">
        <v>5</v>
      </c>
      <c r="H58" s="106">
        <f t="shared" si="3"/>
        <v>15</v>
      </c>
      <c r="I58" s="101">
        <f>+H58*MARKUPS!$C$12</f>
        <v>1725</v>
      </c>
      <c r="J58" s="133">
        <f t="shared" si="2"/>
        <v>3811</v>
      </c>
    </row>
    <row r="59" spans="1:10" ht="15.75" customHeight="1">
      <c r="A59" s="140"/>
      <c r="B59" s="137" t="s">
        <v>440</v>
      </c>
      <c r="C59" s="134">
        <v>2</v>
      </c>
      <c r="D59" s="98" t="s">
        <v>112</v>
      </c>
      <c r="E59" s="106">
        <v>22</v>
      </c>
      <c r="F59" s="101">
        <f t="shared" si="0"/>
        <v>44</v>
      </c>
      <c r="G59" s="99">
        <v>4</v>
      </c>
      <c r="H59" s="106">
        <f t="shared" si="3"/>
        <v>8</v>
      </c>
      <c r="I59" s="101">
        <f>+H59*MARKUPS!$C$12</f>
        <v>920</v>
      </c>
      <c r="J59" s="133">
        <f t="shared" si="2"/>
        <v>964</v>
      </c>
    </row>
    <row r="60" spans="1:10" ht="15.75" customHeight="1">
      <c r="A60" s="140"/>
      <c r="B60" s="137" t="s">
        <v>441</v>
      </c>
      <c r="C60" s="134">
        <v>2</v>
      </c>
      <c r="D60" s="98" t="s">
        <v>112</v>
      </c>
      <c r="E60" s="106">
        <v>110.00000000000001</v>
      </c>
      <c r="F60" s="101">
        <f t="shared" si="0"/>
        <v>220</v>
      </c>
      <c r="G60" s="99">
        <v>2</v>
      </c>
      <c r="H60" s="106">
        <f t="shared" si="3"/>
        <v>4</v>
      </c>
      <c r="I60" s="101">
        <f>+H60*MARKUPS!$C$12</f>
        <v>460</v>
      </c>
      <c r="J60" s="133">
        <f t="shared" si="2"/>
        <v>680</v>
      </c>
    </row>
    <row r="61" spans="1:10" ht="15.75" customHeight="1" thickBot="1">
      <c r="A61" s="140"/>
      <c r="B61" s="137"/>
      <c r="C61" s="134"/>
      <c r="D61" s="98"/>
      <c r="E61" s="106">
        <v>0</v>
      </c>
      <c r="F61" s="101">
        <f t="shared" si="0"/>
        <v>0</v>
      </c>
      <c r="G61" s="99"/>
      <c r="H61" s="106">
        <f t="shared" si="3"/>
        <v>0</v>
      </c>
      <c r="I61" s="101">
        <f>+H61*MARKUPS!$C$12</f>
        <v>0</v>
      </c>
      <c r="J61" s="133">
        <f t="shared" si="2"/>
        <v>0</v>
      </c>
    </row>
    <row r="62" spans="1:10" ht="16.5" thickTop="1">
      <c r="A62" s="140"/>
      <c r="B62" s="212" t="s">
        <v>415</v>
      </c>
      <c r="C62" s="134"/>
      <c r="D62" s="98"/>
      <c r="E62" s="106">
        <v>0</v>
      </c>
      <c r="F62" s="213">
        <f>SUM(F50:F61)</f>
        <v>10693</v>
      </c>
      <c r="G62" s="99"/>
      <c r="H62" s="106">
        <f aca="true" t="shared" si="4" ref="H62:H97">C62*G62</f>
        <v>0</v>
      </c>
      <c r="I62" s="213">
        <f>SUM(I50:I61)</f>
        <v>9798</v>
      </c>
      <c r="J62" s="214">
        <f aca="true" t="shared" si="5" ref="J62:J97">I62+F62</f>
        <v>20491</v>
      </c>
    </row>
    <row r="63" spans="1:10" ht="15">
      <c r="A63" s="140"/>
      <c r="B63" s="137"/>
      <c r="C63" s="134"/>
      <c r="D63" s="98"/>
      <c r="E63" s="106">
        <v>0</v>
      </c>
      <c r="F63" s="101">
        <f aca="true" t="shared" si="6" ref="F63:F97">ROUND(C63*E63,0)</f>
        <v>0</v>
      </c>
      <c r="G63" s="99"/>
      <c r="H63" s="106">
        <f t="shared" si="4"/>
        <v>0</v>
      </c>
      <c r="I63" s="101">
        <f>+H63*MARKUPS!$C$12</f>
        <v>0</v>
      </c>
      <c r="J63" s="133">
        <f t="shared" si="5"/>
        <v>0</v>
      </c>
    </row>
    <row r="64" spans="1:10" ht="15">
      <c r="A64" s="140"/>
      <c r="B64" s="137"/>
      <c r="C64" s="134"/>
      <c r="D64" s="98"/>
      <c r="E64" s="106">
        <v>0</v>
      </c>
      <c r="F64" s="101">
        <f t="shared" si="6"/>
        <v>0</v>
      </c>
      <c r="G64" s="99"/>
      <c r="H64" s="106">
        <f t="shared" si="4"/>
        <v>0</v>
      </c>
      <c r="I64" s="101">
        <f>+H64*MARKUPS!$C$12</f>
        <v>0</v>
      </c>
      <c r="J64" s="133">
        <f t="shared" si="5"/>
        <v>0</v>
      </c>
    </row>
    <row r="65" spans="1:10" ht="15.75">
      <c r="A65" s="209">
        <v>5</v>
      </c>
      <c r="B65" s="211" t="s">
        <v>442</v>
      </c>
      <c r="C65" s="134"/>
      <c r="D65" s="98"/>
      <c r="E65" s="106">
        <v>0</v>
      </c>
      <c r="F65" s="101">
        <f t="shared" si="6"/>
        <v>0</v>
      </c>
      <c r="G65" s="99"/>
      <c r="H65" s="106">
        <f t="shared" si="4"/>
        <v>0</v>
      </c>
      <c r="I65" s="101">
        <f>+H65*MARKUPS!$C$12</f>
        <v>0</v>
      </c>
      <c r="J65" s="133">
        <f t="shared" si="5"/>
        <v>0</v>
      </c>
    </row>
    <row r="66" spans="1:10" ht="15">
      <c r="A66" s="140"/>
      <c r="B66" s="137"/>
      <c r="C66" s="134"/>
      <c r="D66" s="98"/>
      <c r="E66" s="106">
        <v>0</v>
      </c>
      <c r="F66" s="101">
        <f t="shared" si="6"/>
        <v>0</v>
      </c>
      <c r="G66" s="99"/>
      <c r="H66" s="106">
        <f t="shared" si="4"/>
        <v>0</v>
      </c>
      <c r="I66" s="101">
        <f>+H66*MARKUPS!$C$12</f>
        <v>0</v>
      </c>
      <c r="J66" s="133">
        <f t="shared" si="5"/>
        <v>0</v>
      </c>
    </row>
    <row r="67" spans="1:10" ht="15">
      <c r="A67" s="140"/>
      <c r="B67" s="137" t="s">
        <v>443</v>
      </c>
      <c r="C67" s="134"/>
      <c r="D67" s="98"/>
      <c r="E67" s="106">
        <v>0</v>
      </c>
      <c r="F67" s="101">
        <f t="shared" si="6"/>
        <v>0</v>
      </c>
      <c r="G67" s="99"/>
      <c r="H67" s="106">
        <f t="shared" si="4"/>
        <v>0</v>
      </c>
      <c r="I67" s="101">
        <f>+H67*MARKUPS!$C$12</f>
        <v>0</v>
      </c>
      <c r="J67" s="133">
        <f t="shared" si="5"/>
        <v>0</v>
      </c>
    </row>
    <row r="68" spans="1:10" ht="15">
      <c r="A68" s="140"/>
      <c r="B68" s="137" t="s">
        <v>444</v>
      </c>
      <c r="C68" s="134">
        <v>180</v>
      </c>
      <c r="D68" s="98" t="s">
        <v>138</v>
      </c>
      <c r="E68" s="106">
        <v>0.6050000000000001</v>
      </c>
      <c r="F68" s="101">
        <f t="shared" si="6"/>
        <v>109</v>
      </c>
      <c r="G68" s="99">
        <v>0.099</v>
      </c>
      <c r="H68" s="106">
        <f t="shared" si="4"/>
        <v>17.82</v>
      </c>
      <c r="I68" s="101">
        <f>+H68*MARKUPS!$C$12</f>
        <v>2049.3</v>
      </c>
      <c r="J68" s="133">
        <f t="shared" si="5"/>
        <v>2158.3</v>
      </c>
    </row>
    <row r="69" spans="1:10" ht="15">
      <c r="A69" s="140"/>
      <c r="B69" s="137" t="s">
        <v>445</v>
      </c>
      <c r="C69" s="134">
        <v>480</v>
      </c>
      <c r="D69" s="98" t="s">
        <v>138</v>
      </c>
      <c r="E69" s="106">
        <v>1.9800000000000002</v>
      </c>
      <c r="F69" s="101">
        <f t="shared" si="6"/>
        <v>950</v>
      </c>
      <c r="G69" s="99">
        <v>0.015</v>
      </c>
      <c r="H69" s="106">
        <f t="shared" si="4"/>
        <v>7.199999999999999</v>
      </c>
      <c r="I69" s="101">
        <f>+H69*MARKUPS!$C$12</f>
        <v>827.9999999999999</v>
      </c>
      <c r="J69" s="133">
        <f t="shared" si="5"/>
        <v>1778</v>
      </c>
    </row>
    <row r="70" spans="1:10" ht="15">
      <c r="A70" s="140"/>
      <c r="B70" s="137" t="s">
        <v>446</v>
      </c>
      <c r="C70" s="134">
        <v>2</v>
      </c>
      <c r="D70" s="98" t="s">
        <v>112</v>
      </c>
      <c r="E70" s="106">
        <v>236.50000000000003</v>
      </c>
      <c r="F70" s="101">
        <f t="shared" si="6"/>
        <v>473</v>
      </c>
      <c r="G70" s="99">
        <v>1.25</v>
      </c>
      <c r="H70" s="106">
        <f t="shared" si="4"/>
        <v>2.5</v>
      </c>
      <c r="I70" s="101">
        <f>+H70*MARKUPS!$C$12</f>
        <v>287.5</v>
      </c>
      <c r="J70" s="133">
        <f t="shared" si="5"/>
        <v>760.5</v>
      </c>
    </row>
    <row r="71" spans="1:10" ht="15">
      <c r="A71" s="140"/>
      <c r="B71" s="137" t="s">
        <v>447</v>
      </c>
      <c r="C71" s="134">
        <v>2</v>
      </c>
      <c r="D71" s="98" t="s">
        <v>112</v>
      </c>
      <c r="E71" s="106">
        <v>269.5</v>
      </c>
      <c r="F71" s="101">
        <f t="shared" si="6"/>
        <v>539</v>
      </c>
      <c r="G71" s="99">
        <v>1.25</v>
      </c>
      <c r="H71" s="106">
        <f t="shared" si="4"/>
        <v>2.5</v>
      </c>
      <c r="I71" s="101">
        <f>+H71*MARKUPS!$C$12</f>
        <v>287.5</v>
      </c>
      <c r="J71" s="133">
        <f t="shared" si="5"/>
        <v>826.5</v>
      </c>
    </row>
    <row r="72" spans="1:10" ht="15">
      <c r="A72" s="140"/>
      <c r="B72" s="137" t="s">
        <v>448</v>
      </c>
      <c r="C72" s="134">
        <v>2</v>
      </c>
      <c r="D72" s="98" t="s">
        <v>112</v>
      </c>
      <c r="E72" s="106">
        <v>165</v>
      </c>
      <c r="F72" s="101">
        <f t="shared" si="6"/>
        <v>330</v>
      </c>
      <c r="G72" s="99">
        <v>1.25</v>
      </c>
      <c r="H72" s="106">
        <f t="shared" si="4"/>
        <v>2.5</v>
      </c>
      <c r="I72" s="101">
        <f>+H72*MARKUPS!$C$12</f>
        <v>287.5</v>
      </c>
      <c r="J72" s="133">
        <f t="shared" si="5"/>
        <v>617.5</v>
      </c>
    </row>
    <row r="73" spans="1:10" ht="15">
      <c r="A73" s="140"/>
      <c r="B73" s="137" t="s">
        <v>449</v>
      </c>
      <c r="C73" s="134">
        <v>1</v>
      </c>
      <c r="D73" s="98" t="s">
        <v>112</v>
      </c>
      <c r="E73" s="106">
        <v>544.5</v>
      </c>
      <c r="F73" s="101">
        <f t="shared" si="6"/>
        <v>545</v>
      </c>
      <c r="G73" s="99">
        <v>2.5</v>
      </c>
      <c r="H73" s="106">
        <f t="shared" si="4"/>
        <v>2.5</v>
      </c>
      <c r="I73" s="101">
        <f>+H73*MARKUPS!$C$12</f>
        <v>287.5</v>
      </c>
      <c r="J73" s="133">
        <f t="shared" si="5"/>
        <v>832.5</v>
      </c>
    </row>
    <row r="74" spans="1:10" ht="15">
      <c r="A74" s="140"/>
      <c r="B74" s="137" t="s">
        <v>450</v>
      </c>
      <c r="C74" s="134">
        <v>1</v>
      </c>
      <c r="D74" s="98" t="s">
        <v>123</v>
      </c>
      <c r="E74" s="106">
        <v>3300.0000000000005</v>
      </c>
      <c r="F74" s="101">
        <f t="shared" si="6"/>
        <v>3300</v>
      </c>
      <c r="G74" s="99">
        <v>14</v>
      </c>
      <c r="H74" s="106">
        <f t="shared" si="4"/>
        <v>14</v>
      </c>
      <c r="I74" s="101">
        <f>+H74*MARKUPS!$C$12</f>
        <v>1610</v>
      </c>
      <c r="J74" s="133">
        <f t="shared" si="5"/>
        <v>4910</v>
      </c>
    </row>
    <row r="75" spans="1:10" ht="15">
      <c r="A75" s="140"/>
      <c r="B75" s="137" t="s">
        <v>451</v>
      </c>
      <c r="C75" s="134">
        <v>4</v>
      </c>
      <c r="D75" s="98" t="s">
        <v>112</v>
      </c>
      <c r="E75" s="106">
        <v>104.50000000000001</v>
      </c>
      <c r="F75" s="101">
        <f t="shared" si="6"/>
        <v>418</v>
      </c>
      <c r="G75" s="99">
        <v>1.5</v>
      </c>
      <c r="H75" s="106">
        <f t="shared" si="4"/>
        <v>6</v>
      </c>
      <c r="I75" s="101">
        <f>+H75*MARKUPS!$C$12</f>
        <v>690</v>
      </c>
      <c r="J75" s="133">
        <f t="shared" si="5"/>
        <v>1108</v>
      </c>
    </row>
    <row r="76" spans="1:10" ht="15">
      <c r="A76" s="140"/>
      <c r="B76" s="137"/>
      <c r="C76" s="134"/>
      <c r="D76" s="98"/>
      <c r="E76" s="106">
        <v>0</v>
      </c>
      <c r="F76" s="101">
        <f t="shared" si="6"/>
        <v>0</v>
      </c>
      <c r="G76" s="99"/>
      <c r="H76" s="106">
        <f t="shared" si="4"/>
        <v>0</v>
      </c>
      <c r="I76" s="101">
        <f>+H76*MARKUPS!$C$12</f>
        <v>0</v>
      </c>
      <c r="J76" s="133">
        <f t="shared" si="5"/>
        <v>0</v>
      </c>
    </row>
    <row r="77" spans="1:10" ht="15">
      <c r="A77" s="140"/>
      <c r="B77" s="137" t="s">
        <v>452</v>
      </c>
      <c r="C77" s="134"/>
      <c r="D77" s="98"/>
      <c r="E77" s="106">
        <v>0</v>
      </c>
      <c r="F77" s="101">
        <f t="shared" si="6"/>
        <v>0</v>
      </c>
      <c r="G77" s="99"/>
      <c r="H77" s="106">
        <f t="shared" si="4"/>
        <v>0</v>
      </c>
      <c r="I77" s="101">
        <f>+H77*MARKUPS!$C$12</f>
        <v>0</v>
      </c>
      <c r="J77" s="133">
        <f t="shared" si="5"/>
        <v>0</v>
      </c>
    </row>
    <row r="78" spans="1:10" ht="15">
      <c r="A78" s="140"/>
      <c r="B78" s="137" t="s">
        <v>453</v>
      </c>
      <c r="C78" s="134">
        <v>1900</v>
      </c>
      <c r="D78" s="98" t="s">
        <v>115</v>
      </c>
      <c r="E78" s="106">
        <v>0.3181818181818182</v>
      </c>
      <c r="F78" s="101">
        <f t="shared" si="6"/>
        <v>605</v>
      </c>
      <c r="G78" s="99"/>
      <c r="H78" s="106">
        <f t="shared" si="4"/>
        <v>0</v>
      </c>
      <c r="I78" s="101">
        <f>+H78*MARKUPS!$C$12</f>
        <v>0</v>
      </c>
      <c r="J78" s="133">
        <f t="shared" si="5"/>
        <v>605</v>
      </c>
    </row>
    <row r="79" spans="1:10" ht="15">
      <c r="A79" s="140"/>
      <c r="B79" s="137"/>
      <c r="C79" s="134"/>
      <c r="D79" s="98"/>
      <c r="E79" s="106">
        <v>0</v>
      </c>
      <c r="F79" s="101">
        <f t="shared" si="6"/>
        <v>0</v>
      </c>
      <c r="G79" s="99"/>
      <c r="H79" s="106">
        <f t="shared" si="4"/>
        <v>0</v>
      </c>
      <c r="I79" s="101">
        <f>+H79*MARKUPS!$C$12</f>
        <v>0</v>
      </c>
      <c r="J79" s="133">
        <f t="shared" si="5"/>
        <v>0</v>
      </c>
    </row>
    <row r="80" spans="1:10" ht="15">
      <c r="A80" s="140"/>
      <c r="B80" s="137" t="s">
        <v>454</v>
      </c>
      <c r="C80" s="134">
        <v>1</v>
      </c>
      <c r="D80" s="98" t="s">
        <v>123</v>
      </c>
      <c r="E80" s="106">
        <v>330</v>
      </c>
      <c r="F80" s="101">
        <f t="shared" si="6"/>
        <v>330</v>
      </c>
      <c r="G80" s="99">
        <v>12</v>
      </c>
      <c r="H80" s="106">
        <f t="shared" si="4"/>
        <v>12</v>
      </c>
      <c r="I80" s="101">
        <f>+H80*MARKUPS!$C$12</f>
        <v>1380</v>
      </c>
      <c r="J80" s="133">
        <f t="shared" si="5"/>
        <v>1710</v>
      </c>
    </row>
    <row r="81" spans="1:10" ht="15">
      <c r="A81" s="140"/>
      <c r="B81" s="137" t="s">
        <v>455</v>
      </c>
      <c r="C81" s="134">
        <v>1</v>
      </c>
      <c r="D81" s="98" t="s">
        <v>123</v>
      </c>
      <c r="E81" s="106">
        <v>0</v>
      </c>
      <c r="F81" s="101">
        <f t="shared" si="6"/>
        <v>0</v>
      </c>
      <c r="G81" s="99">
        <v>14</v>
      </c>
      <c r="H81" s="106">
        <f t="shared" si="4"/>
        <v>14</v>
      </c>
      <c r="I81" s="101">
        <f>+H81*MARKUPS!$C$12</f>
        <v>1610</v>
      </c>
      <c r="J81" s="133">
        <f t="shared" si="5"/>
        <v>1610</v>
      </c>
    </row>
    <row r="82" spans="1:10" ht="15.75" thickBot="1">
      <c r="A82" s="140"/>
      <c r="B82" s="137"/>
      <c r="C82" s="134"/>
      <c r="D82" s="98"/>
      <c r="E82" s="106">
        <v>0</v>
      </c>
      <c r="F82" s="101">
        <f t="shared" si="6"/>
        <v>0</v>
      </c>
      <c r="G82" s="99"/>
      <c r="H82" s="106">
        <f t="shared" si="4"/>
        <v>0</v>
      </c>
      <c r="I82" s="101">
        <f>+H82*MARKUPS!$C$12</f>
        <v>0</v>
      </c>
      <c r="J82" s="133">
        <f t="shared" si="5"/>
        <v>0</v>
      </c>
    </row>
    <row r="83" spans="1:10" ht="16.5" thickTop="1">
      <c r="A83" s="140"/>
      <c r="B83" s="212" t="s">
        <v>415</v>
      </c>
      <c r="C83" s="134"/>
      <c r="D83" s="98"/>
      <c r="E83" s="106">
        <v>0</v>
      </c>
      <c r="F83" s="213">
        <f>SUM(F63:F82)</f>
        <v>7599</v>
      </c>
      <c r="G83" s="99"/>
      <c r="H83" s="106">
        <f t="shared" si="4"/>
        <v>0</v>
      </c>
      <c r="I83" s="213">
        <f>SUM(I63:I82)</f>
        <v>9317.3</v>
      </c>
      <c r="J83" s="214">
        <f t="shared" si="5"/>
        <v>16916.3</v>
      </c>
    </row>
    <row r="84" spans="1:10" ht="15">
      <c r="A84" s="140"/>
      <c r="B84" s="137"/>
      <c r="C84" s="134"/>
      <c r="D84" s="98"/>
      <c r="E84" s="106">
        <v>0</v>
      </c>
      <c r="F84" s="101">
        <f t="shared" si="6"/>
        <v>0</v>
      </c>
      <c r="G84" s="99"/>
      <c r="H84" s="106">
        <f t="shared" si="4"/>
        <v>0</v>
      </c>
      <c r="I84" s="101">
        <f>+H84*MARKUPS!$C$12</f>
        <v>0</v>
      </c>
      <c r="J84" s="133">
        <f t="shared" si="5"/>
        <v>0</v>
      </c>
    </row>
    <row r="85" spans="1:10" ht="15">
      <c r="A85" s="140"/>
      <c r="B85" s="137"/>
      <c r="C85" s="134"/>
      <c r="D85" s="98"/>
      <c r="E85" s="106">
        <v>0</v>
      </c>
      <c r="F85" s="101">
        <f t="shared" si="6"/>
        <v>0</v>
      </c>
      <c r="G85" s="99"/>
      <c r="H85" s="106">
        <f t="shared" si="4"/>
        <v>0</v>
      </c>
      <c r="I85" s="101">
        <f>+H85*MARKUPS!$C$12</f>
        <v>0</v>
      </c>
      <c r="J85" s="133">
        <f t="shared" si="5"/>
        <v>0</v>
      </c>
    </row>
    <row r="86" spans="1:10" ht="15">
      <c r="A86" s="140"/>
      <c r="B86" s="137"/>
      <c r="C86" s="134"/>
      <c r="D86" s="98"/>
      <c r="E86" s="106">
        <v>0</v>
      </c>
      <c r="F86" s="101">
        <f t="shared" si="6"/>
        <v>0</v>
      </c>
      <c r="G86" s="99"/>
      <c r="H86" s="106">
        <f t="shared" si="4"/>
        <v>0</v>
      </c>
      <c r="I86" s="101">
        <f>+H86*MARKUPS!$C$12</f>
        <v>0</v>
      </c>
      <c r="J86" s="133">
        <f t="shared" si="5"/>
        <v>0</v>
      </c>
    </row>
    <row r="87" spans="1:10" ht="15">
      <c r="A87" s="140"/>
      <c r="B87" s="137"/>
      <c r="C87" s="134"/>
      <c r="D87" s="98"/>
      <c r="E87" s="106">
        <v>0</v>
      </c>
      <c r="F87" s="101">
        <f t="shared" si="6"/>
        <v>0</v>
      </c>
      <c r="G87" s="99"/>
      <c r="H87" s="106">
        <f t="shared" si="4"/>
        <v>0</v>
      </c>
      <c r="I87" s="101">
        <f>+H87*MARKUPS!$C$12</f>
        <v>0</v>
      </c>
      <c r="J87" s="133">
        <f t="shared" si="5"/>
        <v>0</v>
      </c>
    </row>
    <row r="88" spans="1:10" ht="15">
      <c r="A88" s="140"/>
      <c r="B88" s="137"/>
      <c r="C88" s="134"/>
      <c r="D88" s="98"/>
      <c r="E88" s="132">
        <v>0</v>
      </c>
      <c r="F88" s="101">
        <f t="shared" si="6"/>
        <v>0</v>
      </c>
      <c r="G88" s="99"/>
      <c r="H88" s="106">
        <f t="shared" si="4"/>
        <v>0</v>
      </c>
      <c r="I88" s="101">
        <f>+H88*MARKUPS!$C$12</f>
        <v>0</v>
      </c>
      <c r="J88" s="133">
        <f t="shared" si="5"/>
        <v>0</v>
      </c>
    </row>
    <row r="89" spans="1:10" ht="15">
      <c r="A89" s="140"/>
      <c r="B89" s="137"/>
      <c r="C89" s="134"/>
      <c r="D89" s="98"/>
      <c r="E89" s="132">
        <v>0</v>
      </c>
      <c r="F89" s="101">
        <f t="shared" si="6"/>
        <v>0</v>
      </c>
      <c r="G89" s="99"/>
      <c r="H89" s="106">
        <f t="shared" si="4"/>
        <v>0</v>
      </c>
      <c r="I89" s="101">
        <f>+H89*MARKUPS!$C$12</f>
        <v>0</v>
      </c>
      <c r="J89" s="133">
        <f t="shared" si="5"/>
        <v>0</v>
      </c>
    </row>
    <row r="90" spans="1:10" ht="15">
      <c r="A90" s="140"/>
      <c r="B90" s="137"/>
      <c r="C90" s="134"/>
      <c r="D90" s="98"/>
      <c r="E90" s="132">
        <v>0</v>
      </c>
      <c r="F90" s="101">
        <f t="shared" si="6"/>
        <v>0</v>
      </c>
      <c r="G90" s="99"/>
      <c r="H90" s="106">
        <f t="shared" si="4"/>
        <v>0</v>
      </c>
      <c r="I90" s="101">
        <f>+H90*MARKUPS!$C$12</f>
        <v>0</v>
      </c>
      <c r="J90" s="133">
        <f t="shared" si="5"/>
        <v>0</v>
      </c>
    </row>
    <row r="91" spans="1:10" ht="15">
      <c r="A91" s="140"/>
      <c r="B91" s="137"/>
      <c r="C91" s="134"/>
      <c r="D91" s="98"/>
      <c r="E91" s="99"/>
      <c r="F91" s="101">
        <f t="shared" si="6"/>
        <v>0</v>
      </c>
      <c r="G91" s="99"/>
      <c r="H91" s="106">
        <f t="shared" si="4"/>
        <v>0</v>
      </c>
      <c r="I91" s="101">
        <f>+H91*MARKUPS!$C$12</f>
        <v>0</v>
      </c>
      <c r="J91" s="133">
        <f t="shared" si="5"/>
        <v>0</v>
      </c>
    </row>
    <row r="92" spans="1:10" ht="15">
      <c r="A92" s="140"/>
      <c r="B92" s="137"/>
      <c r="C92" s="134"/>
      <c r="D92" s="98"/>
      <c r="E92" s="99"/>
      <c r="F92" s="101">
        <f t="shared" si="6"/>
        <v>0</v>
      </c>
      <c r="G92" s="99"/>
      <c r="H92" s="106">
        <f t="shared" si="4"/>
        <v>0</v>
      </c>
      <c r="I92" s="101">
        <f>+H92*MARKUPS!$C$12</f>
        <v>0</v>
      </c>
      <c r="J92" s="133">
        <f t="shared" si="5"/>
        <v>0</v>
      </c>
    </row>
    <row r="93" spans="1:10" ht="15">
      <c r="A93" s="140"/>
      <c r="B93" s="137"/>
      <c r="C93" s="134"/>
      <c r="D93" s="98"/>
      <c r="E93" s="99"/>
      <c r="F93" s="101">
        <f t="shared" si="6"/>
        <v>0</v>
      </c>
      <c r="G93" s="99"/>
      <c r="H93" s="106">
        <f t="shared" si="4"/>
        <v>0</v>
      </c>
      <c r="I93" s="101">
        <f>+H93*MARKUPS!$C$12</f>
        <v>0</v>
      </c>
      <c r="J93" s="133">
        <f t="shared" si="5"/>
        <v>0</v>
      </c>
    </row>
    <row r="94" spans="1:10" ht="15">
      <c r="A94" s="140"/>
      <c r="B94" s="137"/>
      <c r="C94" s="134"/>
      <c r="D94" s="98"/>
      <c r="E94" s="99"/>
      <c r="F94" s="101">
        <f t="shared" si="6"/>
        <v>0</v>
      </c>
      <c r="G94" s="99"/>
      <c r="H94" s="106">
        <f t="shared" si="4"/>
        <v>0</v>
      </c>
      <c r="I94" s="101">
        <f>+H94*MARKUPS!$C$12</f>
        <v>0</v>
      </c>
      <c r="J94" s="133">
        <f t="shared" si="5"/>
        <v>0</v>
      </c>
    </row>
    <row r="95" spans="1:10" ht="15">
      <c r="A95" s="140"/>
      <c r="B95" s="137"/>
      <c r="C95" s="134"/>
      <c r="D95" s="98"/>
      <c r="E95" s="99"/>
      <c r="F95" s="101">
        <f t="shared" si="6"/>
        <v>0</v>
      </c>
      <c r="G95" s="99"/>
      <c r="H95" s="106">
        <f t="shared" si="4"/>
        <v>0</v>
      </c>
      <c r="I95" s="101">
        <f>+H95*MARKUPS!$C$12</f>
        <v>0</v>
      </c>
      <c r="J95" s="133">
        <f t="shared" si="5"/>
        <v>0</v>
      </c>
    </row>
    <row r="96" spans="1:10" ht="15">
      <c r="A96" s="140"/>
      <c r="B96" s="137"/>
      <c r="C96" s="134"/>
      <c r="D96" s="98"/>
      <c r="E96" s="99"/>
      <c r="F96" s="101">
        <f t="shared" si="6"/>
        <v>0</v>
      </c>
      <c r="G96" s="99"/>
      <c r="H96" s="106">
        <f t="shared" si="4"/>
        <v>0</v>
      </c>
      <c r="I96" s="101">
        <f>+H96*MARKUPS!$C$12</f>
        <v>0</v>
      </c>
      <c r="J96" s="133">
        <f t="shared" si="5"/>
        <v>0</v>
      </c>
    </row>
    <row r="97" spans="1:10" ht="15">
      <c r="A97" s="140"/>
      <c r="B97" s="137"/>
      <c r="C97" s="134"/>
      <c r="D97" s="98"/>
      <c r="E97" s="99"/>
      <c r="F97" s="101">
        <f t="shared" si="6"/>
        <v>0</v>
      </c>
      <c r="G97" s="99"/>
      <c r="H97" s="106">
        <f t="shared" si="4"/>
        <v>0</v>
      </c>
      <c r="I97" s="101">
        <f>+H97*MARKUPS!$C$12</f>
        <v>0</v>
      </c>
      <c r="J97" s="133">
        <f t="shared" si="5"/>
        <v>0</v>
      </c>
    </row>
    <row r="98" ht="15">
      <c r="J98" s="102"/>
    </row>
    <row r="99" ht="15">
      <c r="J99" s="102"/>
    </row>
    <row r="100" spans="6:12" ht="15">
      <c r="F100" s="65">
        <f>SUM(F15:F85)*0.5</f>
        <v>39727</v>
      </c>
      <c r="I100" s="65">
        <f>SUM(I14:I85)*0.5</f>
        <v>42426.122</v>
      </c>
      <c r="J100" s="102">
        <f>SUM(J13:J95)*0.5</f>
        <v>82153.12199999999</v>
      </c>
      <c r="K100" s="65">
        <f>+F100+I100</f>
        <v>82153.122</v>
      </c>
      <c r="L100" s="65">
        <f>+'Summary Elect. CELLAR'!E24</f>
        <v>82153.122</v>
      </c>
    </row>
    <row r="101" ht="15">
      <c r="J101" s="102"/>
    </row>
    <row r="102" ht="15">
      <c r="J102" s="102"/>
    </row>
    <row r="103" ht="15">
      <c r="J103" s="102"/>
    </row>
    <row r="104" ht="15">
      <c r="J104" s="102"/>
    </row>
    <row r="105" ht="15">
      <c r="J105" s="102"/>
    </row>
    <row r="106" ht="15">
      <c r="J106" s="102"/>
    </row>
  </sheetData>
  <sheetProtection/>
  <mergeCells count="2">
    <mergeCell ref="A1:J1"/>
    <mergeCell ref="A2:J2"/>
  </mergeCells>
  <printOptions/>
  <pageMargins left="0.38" right="0" top="0.5" bottom="0.25" header="0" footer="0.24"/>
  <pageSetup fitToHeight="0" fitToWidth="0" horizontalDpi="150" verticalDpi="150" orientation="portrait" scale="66" r:id="rId1"/>
  <headerFooter alignWithMargins="0">
    <oddFooter>&amp;CPage &amp;P of &amp;N&amp;R&amp;D   &amp;T</oddFooter>
  </headerFooter>
  <rowBreaks count="1" manualBreakCount="1">
    <brk id="5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J75"/>
  <sheetViews>
    <sheetView showZeros="0" defaultGridColor="0" view="pageBreakPreview" zoomScale="85" zoomScaleNormal="85" zoomScaleSheetLayoutView="85" zoomScalePageLayoutView="0" colorId="22" workbookViewId="0" topLeftCell="A1">
      <selection activeCell="E14" sqref="E14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9"/>
      <c r="C1" s="239"/>
      <c r="D1" s="239"/>
      <c r="E1" s="239"/>
      <c r="F1" s="239"/>
      <c r="G1" s="239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398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v>1600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>
        <v>2</v>
      </c>
      <c r="B13" s="131"/>
      <c r="C13" s="131" t="str">
        <f>'G.C. Backup 1ST FLOOR'!B13</f>
        <v>DEMOLITION </v>
      </c>
      <c r="D13" s="43">
        <f>'G.C. Backup 1ST FLOOR'!H32</f>
        <v>0</v>
      </c>
      <c r="E13" s="43">
        <f>'G.C. Backup 1ST FLOOR'!J32</f>
        <v>12103</v>
      </c>
      <c r="F13" s="43">
        <f aca="true" t="shared" si="0" ref="F13:F30">D13+E13</f>
        <v>12103</v>
      </c>
      <c r="G13" s="145">
        <f aca="true" t="shared" si="1" ref="G13:G52">F13/$G$9</f>
        <v>7.564375</v>
      </c>
    </row>
    <row r="14" spans="1:7" ht="15">
      <c r="A14" s="170">
        <v>3</v>
      </c>
      <c r="B14" s="131"/>
      <c r="C14" s="131" t="str">
        <f>'G.C. Backup 1ST FLOOR'!B37</f>
        <v>CONCRETE </v>
      </c>
      <c r="D14" s="43">
        <f>'G.C. Backup 1ST FLOOR'!H41</f>
        <v>100</v>
      </c>
      <c r="E14" s="43">
        <f>'G.C. Backup 1ST FLOOR'!J41</f>
        <v>200</v>
      </c>
      <c r="F14" s="43">
        <f t="shared" si="0"/>
        <v>300</v>
      </c>
      <c r="G14" s="145">
        <f t="shared" si="1"/>
        <v>0.1875</v>
      </c>
    </row>
    <row r="15" spans="1:7" ht="15">
      <c r="A15" s="170">
        <v>4</v>
      </c>
      <c r="B15" s="131"/>
      <c r="C15" s="131" t="str">
        <f>'G.C. Backup 1ST FLOOR'!B51</f>
        <v>MASONRY </v>
      </c>
      <c r="D15" s="43">
        <f>'G.C. Backup 1ST FLOOR'!H56</f>
        <v>1435</v>
      </c>
      <c r="E15" s="43">
        <f>'G.C. Backup 1ST FLOOR'!J56</f>
        <v>2270</v>
      </c>
      <c r="F15" s="43">
        <f t="shared" si="0"/>
        <v>3705</v>
      </c>
      <c r="G15" s="145">
        <f t="shared" si="1"/>
        <v>2.315625</v>
      </c>
    </row>
    <row r="16" spans="1:7" ht="15">
      <c r="A16" s="170">
        <v>5</v>
      </c>
      <c r="B16" s="131"/>
      <c r="C16" s="131" t="str">
        <f>'G.C. Backup 1ST FLOOR'!B63</f>
        <v>METALS </v>
      </c>
      <c r="D16" s="43">
        <f>'G.C. Backup 1ST FLOOR'!H77</f>
        <v>17190</v>
      </c>
      <c r="E16" s="43">
        <f>'G.C. Backup 1ST FLOOR'!J77</f>
        <v>14925</v>
      </c>
      <c r="F16" s="43">
        <f t="shared" si="0"/>
        <v>32115</v>
      </c>
      <c r="G16" s="145">
        <f t="shared" si="1"/>
        <v>20.071875</v>
      </c>
    </row>
    <row r="17" spans="1:7" ht="15">
      <c r="A17" s="170">
        <v>6</v>
      </c>
      <c r="B17" s="131"/>
      <c r="C17" s="131" t="str">
        <f>'G.C. Backup 1ST FLOOR'!B83</f>
        <v>WOODS &amp; PLASTICS</v>
      </c>
      <c r="D17" s="43">
        <f>'G.C. Backup 1ST FLOOR'!H91</f>
        <v>16100</v>
      </c>
      <c r="E17" s="43">
        <f>'G.C. Backup 1ST FLOOR'!J91</f>
        <v>5383</v>
      </c>
      <c r="F17" s="43">
        <f t="shared" si="0"/>
        <v>21483</v>
      </c>
      <c r="G17" s="145">
        <f t="shared" si="1"/>
        <v>13.426875</v>
      </c>
    </row>
    <row r="18" spans="1:7" ht="15">
      <c r="A18" s="170">
        <v>7</v>
      </c>
      <c r="B18" s="131"/>
      <c r="C18" s="131" t="str">
        <f>'G.C. Backup 1ST FLOOR'!B98</f>
        <v>THERMAL &amp; MOISTURE PROTECTION </v>
      </c>
      <c r="D18" s="43">
        <f>'G.C. Backup 1ST FLOOR'!H104</f>
        <v>643</v>
      </c>
      <c r="E18" s="43">
        <f>'G.C. Backup 1ST FLOOR'!J104</f>
        <v>818</v>
      </c>
      <c r="F18" s="43">
        <f t="shared" si="0"/>
        <v>1461</v>
      </c>
      <c r="G18" s="145">
        <f t="shared" si="1"/>
        <v>0.913125</v>
      </c>
    </row>
    <row r="19" spans="1:7" ht="15">
      <c r="A19" s="170">
        <v>8</v>
      </c>
      <c r="B19" s="131"/>
      <c r="C19" s="131" t="str">
        <f>'G.C. Backup 1ST FLOOR'!B110</f>
        <v>DOORS &amp; WINDOWS</v>
      </c>
      <c r="D19" s="43">
        <f>'G.C. Backup 1ST FLOOR'!H117</f>
        <v>44500</v>
      </c>
      <c r="E19" s="43">
        <f>'G.C. Backup 1ST FLOOR'!J117</f>
        <v>8375</v>
      </c>
      <c r="F19" s="43">
        <f t="shared" si="0"/>
        <v>52875</v>
      </c>
      <c r="G19" s="145">
        <f t="shared" si="1"/>
        <v>33.046875</v>
      </c>
    </row>
    <row r="20" spans="1:8" ht="15">
      <c r="A20" s="170">
        <v>9</v>
      </c>
      <c r="B20" s="131"/>
      <c r="C20" s="131" t="str">
        <f>'G.C. Backup 1ST FLOOR'!B121</f>
        <v>FINISHES</v>
      </c>
      <c r="D20" s="43">
        <f>'G.C. Backup 1ST FLOOR'!H152</f>
        <v>50510</v>
      </c>
      <c r="E20" s="43">
        <f>'G.C. Backup 1ST FLOOR'!J152</f>
        <v>29879</v>
      </c>
      <c r="F20" s="43">
        <f t="shared" si="0"/>
        <v>80389</v>
      </c>
      <c r="G20" s="145">
        <f t="shared" si="1"/>
        <v>50.243125</v>
      </c>
      <c r="H20" s="6">
        <f>SUM(F13:F20)</f>
        <v>204431</v>
      </c>
    </row>
    <row r="21" spans="1:7" ht="15">
      <c r="A21" s="170">
        <v>15</v>
      </c>
      <c r="B21" s="131"/>
      <c r="C21" s="131" t="s">
        <v>60</v>
      </c>
      <c r="D21" s="43">
        <f>'Summary PLUM 1ST FLOOR'!D41</f>
        <v>1494</v>
      </c>
      <c r="E21" s="43">
        <f>'Summary PLUM 1ST FLOOR'!E41</f>
        <v>3845</v>
      </c>
      <c r="F21" s="43">
        <f t="shared" si="0"/>
        <v>5339</v>
      </c>
      <c r="G21" s="145">
        <f t="shared" si="1"/>
        <v>3.336875</v>
      </c>
    </row>
    <row r="22" spans="1:7" ht="15">
      <c r="A22" s="170">
        <v>15.1</v>
      </c>
      <c r="B22" s="131"/>
      <c r="C22" s="131" t="s">
        <v>287</v>
      </c>
      <c r="D22" s="43">
        <f>'Summary F.P. 1ST FLOOR'!D41</f>
        <v>215</v>
      </c>
      <c r="E22" s="43">
        <f>'Summary F.P. 1ST FLOOR'!E41</f>
        <v>570</v>
      </c>
      <c r="F22" s="43">
        <f t="shared" si="0"/>
        <v>785</v>
      </c>
      <c r="G22" s="145">
        <f t="shared" si="1"/>
        <v>0.490625</v>
      </c>
    </row>
    <row r="23" spans="1:7" ht="15">
      <c r="A23" s="170">
        <v>15.2</v>
      </c>
      <c r="B23" s="131"/>
      <c r="C23" s="131" t="s">
        <v>61</v>
      </c>
      <c r="D23" s="43">
        <f>'Summary H.V.A.C. 1ST FLOOR'!D41</f>
        <v>26044</v>
      </c>
      <c r="E23" s="43">
        <f>'Summary H.V.A.C. 1ST FLOOR'!E41</f>
        <v>25904</v>
      </c>
      <c r="F23" s="43">
        <f t="shared" si="0"/>
        <v>51948</v>
      </c>
      <c r="G23" s="145">
        <f t="shared" si="1"/>
        <v>32.4675</v>
      </c>
    </row>
    <row r="24" spans="1:7" ht="15">
      <c r="A24" s="170">
        <v>16</v>
      </c>
      <c r="B24" s="131"/>
      <c r="C24" s="131" t="s">
        <v>369</v>
      </c>
      <c r="D24" s="43">
        <f>'Summary Elect. 1ST FLOOR'!C24</f>
        <v>22253</v>
      </c>
      <c r="E24" s="43">
        <f>'Summary Elect. 1ST FLOOR'!D24</f>
        <v>23160.678</v>
      </c>
      <c r="F24" s="43">
        <f t="shared" si="0"/>
        <v>45413.678</v>
      </c>
      <c r="G24" s="145">
        <f t="shared" si="1"/>
        <v>28.38354875</v>
      </c>
    </row>
    <row r="25" spans="1:7" ht="15">
      <c r="A25" s="170"/>
      <c r="B25" s="131"/>
      <c r="C25" s="131"/>
      <c r="D25" s="43"/>
      <c r="E25" s="43"/>
      <c r="F25" s="43">
        <f t="shared" si="0"/>
        <v>0</v>
      </c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>
        <f t="shared" si="0"/>
        <v>0</v>
      </c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>
        <f t="shared" si="0"/>
        <v>0</v>
      </c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>
        <f t="shared" si="0"/>
        <v>0</v>
      </c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>
        <f t="shared" si="0"/>
        <v>0</v>
      </c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>
        <f t="shared" si="0"/>
        <v>0</v>
      </c>
      <c r="G30" s="145">
        <f t="shared" si="1"/>
        <v>0</v>
      </c>
    </row>
    <row r="31" spans="1:7" ht="15">
      <c r="A31" s="171"/>
      <c r="B31" s="131"/>
      <c r="C31" s="131"/>
      <c r="D31" s="43"/>
      <c r="E31" s="43"/>
      <c r="F31" s="43">
        <f aca="true" t="shared" si="2" ref="F31:F36">D31+E31</f>
        <v>0</v>
      </c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>
        <f t="shared" si="2"/>
        <v>0</v>
      </c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>
        <f t="shared" si="2"/>
        <v>0</v>
      </c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>
        <f t="shared" si="2"/>
        <v>0</v>
      </c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>
        <f t="shared" si="2"/>
        <v>0</v>
      </c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>
        <f t="shared" si="2"/>
        <v>0</v>
      </c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.75" thickBot="1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Top="1">
      <c r="A40" s="171"/>
      <c r="B40" s="35"/>
      <c r="C40" s="45" t="s">
        <v>10</v>
      </c>
      <c r="D40" s="118">
        <f>SUM(D12:D39)</f>
        <v>180484</v>
      </c>
      <c r="E40" s="161">
        <f>SUM(E12:E39)</f>
        <v>127432.678</v>
      </c>
      <c r="F40" s="118">
        <f>SUM(F12:F39)</f>
        <v>307916.678</v>
      </c>
      <c r="G40" s="146">
        <f t="shared" si="1"/>
        <v>192.44792375</v>
      </c>
    </row>
    <row r="41" spans="1:7" ht="15.75" thickBot="1">
      <c r="A41" s="35"/>
      <c r="B41" s="35"/>
      <c r="C41" s="45" t="str">
        <f>MARKUPS!$B$3&amp;" - "&amp;FIXED(MARKUPS!$C$3*100,1,TRUE)&amp;"%"</f>
        <v>GENERAL CONDITIONS - 10.0%</v>
      </c>
      <c r="D41" s="119">
        <f>D42-D40</f>
        <v>18016</v>
      </c>
      <c r="E41" s="43">
        <f>E42-E40</f>
        <v>12767.322</v>
      </c>
      <c r="F41" s="119">
        <f>F42-F40</f>
        <v>30783.321999999986</v>
      </c>
      <c r="G41" s="147">
        <f t="shared" si="1"/>
        <v>19.239576249999992</v>
      </c>
    </row>
    <row r="42" spans="1:7" ht="15.75" thickTop="1">
      <c r="A42" s="35"/>
      <c r="B42" s="35"/>
      <c r="C42" s="45" t="s">
        <v>10</v>
      </c>
      <c r="D42" s="118">
        <f>ROUND(D40*(1+MARKUPS!$C$3),-2)</f>
        <v>198500</v>
      </c>
      <c r="E42" s="161">
        <f>ROUND(E40*(1+MARKUPS!$C$3),-2)</f>
        <v>140200</v>
      </c>
      <c r="F42" s="118">
        <f>ROUND(F40*(1+MARKUPS!$C$3),-2)</f>
        <v>338700</v>
      </c>
      <c r="G42" s="146">
        <f t="shared" si="1"/>
        <v>211.6875</v>
      </c>
    </row>
    <row r="43" spans="1:7" ht="15.75" thickBot="1">
      <c r="A43" s="35"/>
      <c r="B43" s="35"/>
      <c r="C43" s="45" t="str">
        <f>MARKUPS!$B$4&amp;" - "&amp;FIXED(MARKUPS!$C$4*100,1,TRUE)&amp;"%"</f>
        <v>G.C. OH &amp; P - 10.0%</v>
      </c>
      <c r="D43" s="119">
        <f>D44-D42</f>
        <v>19900</v>
      </c>
      <c r="E43" s="162">
        <f>E44-E42</f>
        <v>14000</v>
      </c>
      <c r="F43" s="119">
        <f>F44-F42</f>
        <v>33900</v>
      </c>
      <c r="G43" s="147">
        <f t="shared" si="1"/>
        <v>21.1875</v>
      </c>
    </row>
    <row r="44" spans="1:7" ht="15.75" thickTop="1">
      <c r="A44" s="35"/>
      <c r="B44" s="35"/>
      <c r="C44" s="165" t="s">
        <v>10</v>
      </c>
      <c r="D44" s="172">
        <f>ROUND(D42*(1+MARKUPS!$C$4),-2)</f>
        <v>218400</v>
      </c>
      <c r="E44" s="172">
        <f>ROUND(E42*(1+MARKUPS!$C$4),-2)</f>
        <v>154200</v>
      </c>
      <c r="F44" s="172">
        <f>ROUND(F42*(1+MARKUPS!$C$4),-2)</f>
        <v>372600</v>
      </c>
      <c r="G44" s="146">
        <f t="shared" si="1"/>
        <v>232.875</v>
      </c>
    </row>
    <row r="45" spans="1:7" ht="15.75" thickBot="1">
      <c r="A45" s="35"/>
      <c r="B45" s="35"/>
      <c r="C45" s="45" t="str">
        <f>MARKUPS!$B$5&amp;" - "&amp;FIXED(MARKUPS!$C$5*100,1,TRUE)&amp;"%"</f>
        <v>DESIGN &amp; CONSTRUCTION CONTINGENCY - 10.0%</v>
      </c>
      <c r="D45" s="119">
        <f>D46-D44</f>
        <v>21800</v>
      </c>
      <c r="E45" s="43">
        <f>E46-E44</f>
        <v>15400</v>
      </c>
      <c r="F45" s="119">
        <f>F46-F44</f>
        <v>37300</v>
      </c>
      <c r="G45" s="147">
        <f t="shared" si="1"/>
        <v>23.3125</v>
      </c>
    </row>
    <row r="46" spans="1:7" ht="15.75" thickTop="1">
      <c r="A46" s="35"/>
      <c r="B46" s="35"/>
      <c r="C46" s="45" t="s">
        <v>10</v>
      </c>
      <c r="D46" s="118">
        <f>ROUND(D44*(1+MARKUPS!$C$5),-2)</f>
        <v>240200</v>
      </c>
      <c r="E46" s="161">
        <f>ROUND(E44*(1+MARKUPS!$C$5),-2)</f>
        <v>169600</v>
      </c>
      <c r="F46" s="118">
        <f>ROUND(F44*(1+MARKUPS!$C$5),-2)</f>
        <v>409900</v>
      </c>
      <c r="G46" s="146">
        <f t="shared" si="1"/>
        <v>256.1875</v>
      </c>
    </row>
    <row r="47" spans="1:7" ht="15.75" thickBot="1">
      <c r="A47" s="35"/>
      <c r="B47" s="35"/>
      <c r="C47" s="45" t="str">
        <f>MARKUPS!$B$8&amp;" - "&amp;FIXED(MARKUPS!$C$8*100,1,TRUE)&amp;"%"</f>
        <v>SOFT COST - 11.0%</v>
      </c>
      <c r="D47" s="119">
        <f>D48-D46</f>
        <v>26400</v>
      </c>
      <c r="E47" s="162">
        <f>E48-E46</f>
        <v>18700</v>
      </c>
      <c r="F47" s="119">
        <f>F48-F46</f>
        <v>45100</v>
      </c>
      <c r="G47" s="147">
        <f t="shared" si="1"/>
        <v>28.1875</v>
      </c>
    </row>
    <row r="48" spans="1:7" ht="15.75" thickTop="1">
      <c r="A48" s="35"/>
      <c r="B48" s="35"/>
      <c r="C48" s="165" t="s">
        <v>10</v>
      </c>
      <c r="D48" s="172">
        <f>ROUND(D46*(1+MARKUPS!$C$8),-2)</f>
        <v>266600</v>
      </c>
      <c r="E48" s="172">
        <f>ROUND(E46*(1+MARKUPS!$C$8),-2)</f>
        <v>188300</v>
      </c>
      <c r="F48" s="172">
        <f>ROUND(F46*(1+MARKUPS!$C$8),-2)</f>
        <v>455000</v>
      </c>
      <c r="G48" s="146">
        <f t="shared" si="1"/>
        <v>284.375</v>
      </c>
    </row>
    <row r="49" spans="1:7" ht="15.75" thickBot="1">
      <c r="A49" s="35"/>
      <c r="B49" s="35"/>
      <c r="C49" s="45" t="str">
        <f>MARKUPS!$B$7&amp;" - "&amp;FIXED(MARKUPS!$C$7*100,1,TRUE)&amp;"%"</f>
        <v>PHASING - 5.0%</v>
      </c>
      <c r="D49" s="119">
        <f>D50-D48</f>
        <v>13300</v>
      </c>
      <c r="E49" s="43">
        <f>E50-E48</f>
        <v>9400</v>
      </c>
      <c r="F49" s="119">
        <f>F50-F48</f>
        <v>22800</v>
      </c>
      <c r="G49" s="147">
        <f t="shared" si="1"/>
        <v>14.25</v>
      </c>
    </row>
    <row r="50" spans="1:7" ht="15.75" thickTop="1">
      <c r="A50" s="35"/>
      <c r="B50" s="35"/>
      <c r="C50" s="45" t="s">
        <v>10</v>
      </c>
      <c r="D50" s="118">
        <f>ROUND(D48*(1+MARKUPS!$C$7),-2)</f>
        <v>279900</v>
      </c>
      <c r="E50" s="161">
        <f>ROUND(E48*(1+MARKUPS!$C$7),-2)</f>
        <v>197700</v>
      </c>
      <c r="F50" s="118">
        <f>ROUND(F48*(1+MARKUPS!$C$7),-2)</f>
        <v>477800</v>
      </c>
      <c r="G50" s="146">
        <f t="shared" si="1"/>
        <v>298.625</v>
      </c>
    </row>
    <row r="51" spans="1:7" ht="15.75" thickBot="1">
      <c r="A51" s="35"/>
      <c r="B51" s="35"/>
      <c r="C51" s="45" t="str">
        <f>MARKUPS!$B$6&amp;" - "&amp;FIXED(MARKUPS!$C$6*100,1,TRUE)&amp;"%"</f>
        <v>ESCALATION - 3.0%</v>
      </c>
      <c r="D51" s="119">
        <f>D52-D50</f>
        <v>8400</v>
      </c>
      <c r="E51" s="162">
        <f>E52-E50</f>
        <v>5900</v>
      </c>
      <c r="F51" s="119">
        <f>F52-F50</f>
        <v>14300</v>
      </c>
      <c r="G51" s="147">
        <f t="shared" si="1"/>
        <v>8.9375</v>
      </c>
    </row>
    <row r="52" spans="1:7" ht="16.5" thickTop="1">
      <c r="A52" s="35"/>
      <c r="B52" s="35"/>
      <c r="C52" s="45" t="s">
        <v>28</v>
      </c>
      <c r="D52" s="115">
        <f>ROUND(D50*(1+MARKUPS!$C$6),-2)</f>
        <v>288300</v>
      </c>
      <c r="E52" s="115">
        <f>ROUND(E50*(1+MARKUPS!$C$6),-2)</f>
        <v>203600</v>
      </c>
      <c r="F52" s="115">
        <f>ROUND(F50*(1+MARKUPS!$C$6),-2)</f>
        <v>492100</v>
      </c>
      <c r="G52" s="146">
        <f t="shared" si="1"/>
        <v>307.5625</v>
      </c>
    </row>
    <row r="53" spans="1:7" ht="15">
      <c r="A53" s="35"/>
      <c r="B53" s="35"/>
      <c r="C53" s="35"/>
      <c r="D53" s="35"/>
      <c r="E53" s="35"/>
      <c r="F53" s="35"/>
      <c r="G53" s="37"/>
    </row>
    <row r="54" spans="1:7" ht="15">
      <c r="A54" s="35"/>
      <c r="B54" s="35"/>
      <c r="C54" s="35"/>
      <c r="D54" s="35"/>
      <c r="E54" s="35"/>
      <c r="F54" s="35"/>
      <c r="G54" s="37"/>
    </row>
    <row r="55" spans="1:7" ht="15">
      <c r="A55" s="35"/>
      <c r="B55" s="35"/>
      <c r="C55" s="35"/>
      <c r="D55" s="35"/>
      <c r="E55" s="35"/>
      <c r="F55" s="35"/>
      <c r="G55" s="37"/>
    </row>
    <row r="56" spans="1:7" ht="15">
      <c r="A56" s="35"/>
      <c r="B56" s="35"/>
      <c r="C56" s="35"/>
      <c r="D56" s="35"/>
      <c r="E56" s="35"/>
      <c r="F56" s="35"/>
      <c r="G56" s="37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  <row r="65" ht="15">
      <c r="G65" s="5"/>
    </row>
    <row r="66" ht="15">
      <c r="G66" s="5"/>
    </row>
    <row r="67" ht="15">
      <c r="G67" s="5"/>
    </row>
    <row r="68" ht="15">
      <c r="G68" s="5"/>
    </row>
    <row r="69" ht="15">
      <c r="G69" s="5"/>
    </row>
    <row r="70" ht="15">
      <c r="G70" s="5"/>
    </row>
    <row r="71" ht="15">
      <c r="G71" s="5"/>
    </row>
    <row r="72" ht="15">
      <c r="G72" s="5"/>
    </row>
    <row r="73" ht="15">
      <c r="G73" s="5"/>
    </row>
    <row r="74" ht="15">
      <c r="G74" s="5"/>
    </row>
    <row r="75" ht="15">
      <c r="G75" s="5"/>
    </row>
  </sheetData>
  <sheetProtection/>
  <mergeCells count="2">
    <mergeCell ref="A1:G1"/>
    <mergeCell ref="A2:G2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AH157"/>
  <sheetViews>
    <sheetView showZeros="0" defaultGridColor="0" view="pageBreakPreview" zoomScale="70" zoomScaleNormal="85" zoomScaleSheetLayoutView="70" zoomScalePageLayoutView="0" colorId="22" workbookViewId="0" topLeftCell="A1">
      <selection activeCell="J3" sqref="J3"/>
    </sheetView>
  </sheetViews>
  <sheetFormatPr defaultColWidth="10.4453125" defaultRowHeight="15"/>
  <cols>
    <col min="1" max="1" width="11.77734375" style="6" customWidth="1"/>
    <col min="2" max="2" width="2.4453125" style="6" customWidth="1"/>
    <col min="3" max="3" width="2.3359375" style="6" customWidth="1"/>
    <col min="4" max="4" width="48.21484375" style="6" customWidth="1"/>
    <col min="5" max="5" width="10.77734375" style="6" customWidth="1"/>
    <col min="6" max="6" width="5.77734375" style="6" customWidth="1"/>
    <col min="7" max="7" width="9.77734375" style="6" customWidth="1"/>
    <col min="8" max="8" width="12.6640625" style="6" customWidth="1"/>
    <col min="9" max="9" width="11.77734375" style="6" customWidth="1"/>
    <col min="10" max="10" width="13.10546875" style="6" customWidth="1"/>
    <col min="11" max="11" width="15.4453125" style="6" customWidth="1"/>
    <col min="12" max="16384" width="10.4453125" style="6" customWidth="1"/>
  </cols>
  <sheetData>
    <row r="1" spans="1:34" ht="18.75">
      <c r="A1" s="1" t="str">
        <f>+C_1!A1</f>
        <v>R  D  D  N  Y</v>
      </c>
      <c r="B1" s="1"/>
      <c r="C1" s="2"/>
      <c r="D1" s="2"/>
      <c r="E1" s="2"/>
      <c r="F1" s="2"/>
      <c r="G1" s="2"/>
      <c r="H1" s="2"/>
      <c r="I1" s="2"/>
      <c r="J1" s="2"/>
      <c r="K1" s="4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1" ht="18.75">
      <c r="A2" s="1" t="str">
        <f>+C_1!A2</f>
        <v>D  E  S  I  G  N    B  U  I  L  D 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47" t="s">
        <v>0</v>
      </c>
      <c r="B4" s="19" t="s">
        <v>399</v>
      </c>
      <c r="D4" s="37"/>
      <c r="E4" s="37"/>
      <c r="F4" s="37"/>
      <c r="G4" s="37"/>
      <c r="I4" s="48"/>
      <c r="J4" s="48" t="s">
        <v>1</v>
      </c>
      <c r="K4" s="37" t="str">
        <f>C_1!$I$4</f>
        <v>4-0069</v>
      </c>
    </row>
    <row r="5" spans="1:11" ht="15.75">
      <c r="A5" s="47" t="s">
        <v>2</v>
      </c>
      <c r="B5" s="37" t="str">
        <f>C_1!$B$5</f>
        <v>SAMPLE</v>
      </c>
      <c r="D5" s="37"/>
      <c r="E5" s="37"/>
      <c r="F5" s="37"/>
      <c r="G5" s="37"/>
      <c r="I5" s="48"/>
      <c r="J5" s="48" t="s">
        <v>3</v>
      </c>
      <c r="K5" s="38">
        <f>C_1!$I$5</f>
        <v>0</v>
      </c>
    </row>
    <row r="6" spans="1:11" ht="15.75">
      <c r="A6" s="47" t="s">
        <v>4</v>
      </c>
      <c r="B6" s="37">
        <f>C_1!$B$6</f>
        <v>0</v>
      </c>
      <c r="D6" s="37"/>
      <c r="E6" s="37"/>
      <c r="F6" s="37"/>
      <c r="G6" s="37"/>
      <c r="I6" s="48"/>
      <c r="J6" s="48" t="s">
        <v>5</v>
      </c>
      <c r="K6" s="38">
        <f>C_1!$I$6</f>
        <v>0</v>
      </c>
    </row>
    <row r="7" spans="1:11" ht="15.75">
      <c r="A7" s="47" t="s">
        <v>6</v>
      </c>
      <c r="B7" s="37">
        <f>C_1!$B$7</f>
        <v>0</v>
      </c>
      <c r="D7" s="37"/>
      <c r="E7" s="37"/>
      <c r="F7" s="37"/>
      <c r="G7" s="37"/>
      <c r="I7" s="48"/>
      <c r="J7" s="48" t="s">
        <v>7</v>
      </c>
      <c r="K7" s="37" t="str">
        <f>C_1!$I$7</f>
        <v>03-25-14</v>
      </c>
    </row>
    <row r="8" spans="1:11" ht="15.75">
      <c r="A8" s="47" t="s">
        <v>8</v>
      </c>
      <c r="B8" s="37">
        <f>C_1!$B$8</f>
        <v>0</v>
      </c>
      <c r="D8" s="37"/>
      <c r="E8" s="37"/>
      <c r="F8" s="37"/>
      <c r="G8" s="37"/>
      <c r="I8" s="48"/>
      <c r="J8" s="48" t="s">
        <v>9</v>
      </c>
      <c r="K8" s="37">
        <f>C_1!$I$8</f>
        <v>0</v>
      </c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37"/>
      <c r="B10" s="37"/>
      <c r="C10" s="37"/>
      <c r="D10" s="37"/>
      <c r="E10" s="37"/>
      <c r="F10" s="37"/>
      <c r="G10" s="155" t="s">
        <v>49</v>
      </c>
      <c r="H10" s="155" t="s">
        <v>49</v>
      </c>
      <c r="I10" s="155" t="s">
        <v>50</v>
      </c>
      <c r="J10" s="155" t="s">
        <v>50</v>
      </c>
      <c r="K10" s="157" t="s">
        <v>27</v>
      </c>
    </row>
    <row r="11" spans="1:11" ht="15">
      <c r="A11" s="39" t="s">
        <v>24</v>
      </c>
      <c r="B11" s="39"/>
      <c r="C11" s="38"/>
      <c r="D11" s="49" t="s">
        <v>25</v>
      </c>
      <c r="E11" s="39" t="s">
        <v>31</v>
      </c>
      <c r="F11" s="154" t="s">
        <v>30</v>
      </c>
      <c r="G11" s="49" t="s">
        <v>32</v>
      </c>
      <c r="H11" s="39" t="s">
        <v>26</v>
      </c>
      <c r="I11" s="154" t="s">
        <v>32</v>
      </c>
      <c r="J11" s="39" t="s">
        <v>26</v>
      </c>
      <c r="K11" s="156" t="s">
        <v>65</v>
      </c>
    </row>
    <row r="12" spans="1:11" ht="15" customHeight="1">
      <c r="A12" s="59"/>
      <c r="B12" s="59"/>
      <c r="C12" s="60"/>
      <c r="D12" s="127"/>
      <c r="E12" s="51"/>
      <c r="F12" s="52"/>
      <c r="G12" s="53"/>
      <c r="H12" s="54">
        <f>ROUND(+E12*G12,0)</f>
        <v>0</v>
      </c>
      <c r="I12" s="53"/>
      <c r="J12" s="54">
        <f>ROUND(+G12*I12,0)</f>
        <v>0</v>
      </c>
      <c r="K12" s="55"/>
    </row>
    <row r="13" spans="1:11" ht="15" customHeight="1">
      <c r="A13" s="167" t="s">
        <v>106</v>
      </c>
      <c r="B13" s="168" t="s">
        <v>107</v>
      </c>
      <c r="C13" s="61"/>
      <c r="D13" s="114"/>
      <c r="E13" s="122"/>
      <c r="F13" s="128"/>
      <c r="G13" s="123"/>
      <c r="H13" s="124">
        <f>ROUND(+E13*G13,0)</f>
        <v>0</v>
      </c>
      <c r="I13" s="123"/>
      <c r="J13" s="124">
        <f>ROUND(+E13*I13,0)</f>
        <v>0</v>
      </c>
      <c r="K13" s="125">
        <f>J13+H13</f>
        <v>0</v>
      </c>
    </row>
    <row r="14" spans="1:17" ht="15" customHeight="1">
      <c r="A14" s="59"/>
      <c r="B14" s="59"/>
      <c r="C14" s="61"/>
      <c r="D14" s="114"/>
      <c r="E14" s="122"/>
      <c r="F14" s="128"/>
      <c r="G14" s="123"/>
      <c r="H14" s="124">
        <f aca="true" t="shared" si="0" ref="H14:H62">ROUND(+E14*G14,0)</f>
        <v>0</v>
      </c>
      <c r="I14" s="123"/>
      <c r="J14" s="124">
        <f aca="true" t="shared" si="1" ref="J14:J63">ROUND(+E14*I14,0)</f>
        <v>0</v>
      </c>
      <c r="K14" s="125">
        <f aca="true" t="shared" si="2" ref="K14:K63">J14+H14</f>
        <v>0</v>
      </c>
      <c r="L14" s="61"/>
      <c r="M14" s="61"/>
      <c r="N14" s="114"/>
      <c r="O14" s="122"/>
      <c r="P14" s="128"/>
      <c r="Q14" s="123"/>
    </row>
    <row r="15" spans="1:11" ht="15" customHeight="1">
      <c r="A15" s="59"/>
      <c r="B15" s="59"/>
      <c r="C15" s="61"/>
      <c r="D15" s="114"/>
      <c r="E15" s="122"/>
      <c r="F15" s="128"/>
      <c r="G15" s="123"/>
      <c r="H15" s="124">
        <f t="shared" si="0"/>
        <v>0</v>
      </c>
      <c r="I15" s="123"/>
      <c r="J15" s="124">
        <f t="shared" si="1"/>
        <v>0</v>
      </c>
      <c r="K15" s="125">
        <f t="shared" si="2"/>
        <v>0</v>
      </c>
    </row>
    <row r="16" spans="1:11" ht="15" customHeight="1">
      <c r="A16" s="59"/>
      <c r="B16" s="59"/>
      <c r="C16" s="61"/>
      <c r="D16" s="114"/>
      <c r="E16" s="122"/>
      <c r="F16" s="128"/>
      <c r="G16" s="123"/>
      <c r="H16" s="124">
        <f t="shared" si="0"/>
        <v>0</v>
      </c>
      <c r="I16" s="123"/>
      <c r="J16" s="124">
        <f t="shared" si="1"/>
        <v>0</v>
      </c>
      <c r="K16" s="125">
        <f t="shared" si="2"/>
        <v>0</v>
      </c>
    </row>
    <row r="17" spans="1:11" ht="15" customHeight="1">
      <c r="A17" s="59"/>
      <c r="B17" s="59" t="s">
        <v>108</v>
      </c>
      <c r="C17" s="61" t="s">
        <v>109</v>
      </c>
      <c r="D17" s="114"/>
      <c r="E17" s="122"/>
      <c r="F17" s="128"/>
      <c r="G17" s="123"/>
      <c r="H17" s="124">
        <f t="shared" si="0"/>
        <v>0</v>
      </c>
      <c r="I17" s="123">
        <v>0</v>
      </c>
      <c r="J17" s="124">
        <f t="shared" si="1"/>
        <v>0</v>
      </c>
      <c r="K17" s="125">
        <f t="shared" si="2"/>
        <v>0</v>
      </c>
    </row>
    <row r="18" spans="1:11" ht="15" customHeight="1">
      <c r="A18" s="59"/>
      <c r="B18" s="59"/>
      <c r="C18" s="61" t="s">
        <v>110</v>
      </c>
      <c r="D18" s="114" t="s">
        <v>111</v>
      </c>
      <c r="E18" s="122">
        <v>3</v>
      </c>
      <c r="F18" s="128" t="s">
        <v>112</v>
      </c>
      <c r="G18" s="123"/>
      <c r="H18" s="124">
        <f t="shared" si="0"/>
        <v>0</v>
      </c>
      <c r="I18" s="123">
        <v>125</v>
      </c>
      <c r="J18" s="124">
        <f t="shared" si="1"/>
        <v>375</v>
      </c>
      <c r="K18" s="125">
        <f t="shared" si="2"/>
        <v>375</v>
      </c>
    </row>
    <row r="19" spans="1:11" ht="15" customHeight="1">
      <c r="A19" s="59"/>
      <c r="B19" s="59"/>
      <c r="C19" s="61" t="s">
        <v>110</v>
      </c>
      <c r="D19" s="114" t="s">
        <v>134</v>
      </c>
      <c r="E19" s="122">
        <v>4</v>
      </c>
      <c r="F19" s="128" t="s">
        <v>135</v>
      </c>
      <c r="G19" s="123"/>
      <c r="H19" s="124">
        <f t="shared" si="0"/>
        <v>0</v>
      </c>
      <c r="I19" s="123">
        <v>166.66666666666669</v>
      </c>
      <c r="J19" s="124">
        <f t="shared" si="1"/>
        <v>667</v>
      </c>
      <c r="K19" s="125">
        <f t="shared" si="2"/>
        <v>667</v>
      </c>
    </row>
    <row r="20" spans="1:11" ht="15" customHeight="1">
      <c r="A20" s="59"/>
      <c r="B20" s="59" t="s">
        <v>113</v>
      </c>
      <c r="C20" s="61" t="s">
        <v>129</v>
      </c>
      <c r="D20" s="126"/>
      <c r="E20" s="122">
        <v>352</v>
      </c>
      <c r="F20" s="128" t="s">
        <v>115</v>
      </c>
      <c r="G20" s="123"/>
      <c r="H20" s="124">
        <f t="shared" si="0"/>
        <v>0</v>
      </c>
      <c r="I20" s="123">
        <v>3.3333333333333335</v>
      </c>
      <c r="J20" s="124">
        <f t="shared" si="1"/>
        <v>1173</v>
      </c>
      <c r="K20" s="125">
        <f t="shared" si="2"/>
        <v>1173</v>
      </c>
    </row>
    <row r="21" spans="1:11" ht="15" customHeight="1">
      <c r="A21" s="59"/>
      <c r="B21" s="60" t="s">
        <v>116</v>
      </c>
      <c r="C21" s="61" t="s">
        <v>114</v>
      </c>
      <c r="D21" s="114"/>
      <c r="E21" s="122">
        <v>99</v>
      </c>
      <c r="F21" s="128" t="s">
        <v>115</v>
      </c>
      <c r="G21" s="123"/>
      <c r="H21" s="124">
        <f t="shared" si="0"/>
        <v>0</v>
      </c>
      <c r="I21" s="123">
        <v>5</v>
      </c>
      <c r="J21" s="124">
        <f t="shared" si="1"/>
        <v>495</v>
      </c>
      <c r="K21" s="125">
        <f t="shared" si="2"/>
        <v>495</v>
      </c>
    </row>
    <row r="22" spans="1:11" ht="15" customHeight="1">
      <c r="A22" s="59"/>
      <c r="B22" s="59" t="s">
        <v>117</v>
      </c>
      <c r="C22" s="61" t="s">
        <v>136</v>
      </c>
      <c r="D22" s="114"/>
      <c r="E22" s="122">
        <v>100</v>
      </c>
      <c r="F22" s="128" t="s">
        <v>115</v>
      </c>
      <c r="G22" s="123"/>
      <c r="H22" s="124">
        <f t="shared" si="0"/>
        <v>0</v>
      </c>
      <c r="I22" s="123">
        <v>3.3333333333333335</v>
      </c>
      <c r="J22" s="124">
        <f t="shared" si="1"/>
        <v>333</v>
      </c>
      <c r="K22" s="125">
        <f t="shared" si="2"/>
        <v>333</v>
      </c>
    </row>
    <row r="23" spans="1:11" ht="15" customHeight="1">
      <c r="A23" s="59"/>
      <c r="B23" s="59" t="s">
        <v>118</v>
      </c>
      <c r="C23" s="61" t="s">
        <v>137</v>
      </c>
      <c r="D23" s="114"/>
      <c r="E23" s="122">
        <v>25</v>
      </c>
      <c r="F23" s="128" t="s">
        <v>138</v>
      </c>
      <c r="G23" s="123"/>
      <c r="H23" s="124">
        <f t="shared" si="0"/>
        <v>0</v>
      </c>
      <c r="I23" s="123">
        <v>4.166666666666667</v>
      </c>
      <c r="J23" s="124">
        <f t="shared" si="1"/>
        <v>104</v>
      </c>
      <c r="K23" s="125">
        <f t="shared" si="2"/>
        <v>104</v>
      </c>
    </row>
    <row r="24" spans="1:11" ht="15" customHeight="1">
      <c r="A24" s="59"/>
      <c r="B24" s="59" t="s">
        <v>119</v>
      </c>
      <c r="C24" s="61" t="s">
        <v>139</v>
      </c>
      <c r="D24" s="114"/>
      <c r="E24" s="122">
        <v>320</v>
      </c>
      <c r="F24" s="128" t="s">
        <v>115</v>
      </c>
      <c r="G24" s="123"/>
      <c r="H24" s="124">
        <f t="shared" si="0"/>
        <v>0</v>
      </c>
      <c r="I24" s="123">
        <v>4.166666666666667</v>
      </c>
      <c r="J24" s="124">
        <f t="shared" si="1"/>
        <v>1333</v>
      </c>
      <c r="K24" s="125">
        <f t="shared" si="2"/>
        <v>1333</v>
      </c>
    </row>
    <row r="25" spans="1:11" ht="15" customHeight="1">
      <c r="A25" s="59"/>
      <c r="B25" s="59" t="s">
        <v>120</v>
      </c>
      <c r="C25" s="61" t="s">
        <v>140</v>
      </c>
      <c r="D25" s="114"/>
      <c r="E25" s="122">
        <v>360</v>
      </c>
      <c r="F25" s="128" t="s">
        <v>115</v>
      </c>
      <c r="G25" s="123"/>
      <c r="H25" s="124">
        <f t="shared" si="0"/>
        <v>0</v>
      </c>
      <c r="I25" s="123">
        <v>1.6666666666666667</v>
      </c>
      <c r="J25" s="124">
        <f t="shared" si="1"/>
        <v>600</v>
      </c>
      <c r="K25" s="125">
        <f t="shared" si="2"/>
        <v>600</v>
      </c>
    </row>
    <row r="26" spans="1:11" ht="15" customHeight="1">
      <c r="A26" s="59"/>
      <c r="B26" s="59" t="s">
        <v>121</v>
      </c>
      <c r="C26" s="61" t="s">
        <v>141</v>
      </c>
      <c r="D26" s="114"/>
      <c r="E26" s="122">
        <v>1280</v>
      </c>
      <c r="F26" s="128" t="s">
        <v>115</v>
      </c>
      <c r="G26" s="123"/>
      <c r="H26" s="124">
        <f t="shared" si="0"/>
        <v>0</v>
      </c>
      <c r="I26" s="123">
        <v>3</v>
      </c>
      <c r="J26" s="124">
        <f t="shared" si="1"/>
        <v>3840</v>
      </c>
      <c r="K26" s="125">
        <f t="shared" si="2"/>
        <v>3840</v>
      </c>
    </row>
    <row r="27" spans="1:11" ht="15" customHeight="1">
      <c r="A27" s="59"/>
      <c r="B27" s="59" t="s">
        <v>122</v>
      </c>
      <c r="C27" s="61" t="s">
        <v>142</v>
      </c>
      <c r="D27" s="114"/>
      <c r="E27" s="122">
        <v>4</v>
      </c>
      <c r="F27" s="128" t="s">
        <v>143</v>
      </c>
      <c r="G27" s="123"/>
      <c r="H27" s="124">
        <f t="shared" si="0"/>
        <v>0</v>
      </c>
      <c r="I27" s="123">
        <v>66.66666666666667</v>
      </c>
      <c r="J27" s="124">
        <f t="shared" si="1"/>
        <v>267</v>
      </c>
      <c r="K27" s="125">
        <f t="shared" si="2"/>
        <v>267</v>
      </c>
    </row>
    <row r="28" spans="1:11" ht="13.5" customHeight="1">
      <c r="A28" s="59"/>
      <c r="B28" s="59" t="s">
        <v>124</v>
      </c>
      <c r="C28" s="61" t="s">
        <v>125</v>
      </c>
      <c r="D28" s="114"/>
      <c r="E28" s="122">
        <v>500</v>
      </c>
      <c r="F28" s="128" t="s">
        <v>115</v>
      </c>
      <c r="G28" s="123"/>
      <c r="H28" s="124">
        <f t="shared" si="0"/>
        <v>0</v>
      </c>
      <c r="I28" s="123">
        <v>4.166666666666667</v>
      </c>
      <c r="J28" s="124">
        <f t="shared" si="1"/>
        <v>2083</v>
      </c>
      <c r="K28" s="125">
        <f t="shared" si="2"/>
        <v>2083</v>
      </c>
    </row>
    <row r="29" spans="1:11" ht="15" customHeight="1">
      <c r="A29" s="59"/>
      <c r="B29" s="59" t="s">
        <v>126</v>
      </c>
      <c r="C29" s="61" t="s">
        <v>144</v>
      </c>
      <c r="D29" s="114"/>
      <c r="E29" s="122">
        <v>1</v>
      </c>
      <c r="F29" s="128" t="s">
        <v>123</v>
      </c>
      <c r="G29" s="123"/>
      <c r="H29" s="124">
        <f t="shared" si="0"/>
        <v>0</v>
      </c>
      <c r="I29" s="123">
        <v>833.3333333333334</v>
      </c>
      <c r="J29" s="124">
        <f t="shared" si="1"/>
        <v>833</v>
      </c>
      <c r="K29" s="125">
        <f t="shared" si="2"/>
        <v>833</v>
      </c>
    </row>
    <row r="30" spans="1:11" ht="15" customHeight="1">
      <c r="A30" s="59"/>
      <c r="B30" s="59"/>
      <c r="C30" s="61"/>
      <c r="D30" s="114"/>
      <c r="E30" s="122"/>
      <c r="F30" s="128"/>
      <c r="G30" s="123"/>
      <c r="H30" s="124">
        <f t="shared" si="0"/>
        <v>0</v>
      </c>
      <c r="I30" s="123">
        <v>0</v>
      </c>
      <c r="J30" s="124">
        <f t="shared" si="1"/>
        <v>0</v>
      </c>
      <c r="K30" s="125">
        <f t="shared" si="2"/>
        <v>0</v>
      </c>
    </row>
    <row r="31" spans="1:11" ht="15" customHeight="1" thickBot="1">
      <c r="A31" s="59"/>
      <c r="B31" s="59"/>
      <c r="C31" s="61"/>
      <c r="D31" s="114"/>
      <c r="E31" s="122"/>
      <c r="F31" s="128"/>
      <c r="G31" s="123"/>
      <c r="H31" s="124">
        <f t="shared" si="0"/>
        <v>0</v>
      </c>
      <c r="I31" s="123">
        <v>0</v>
      </c>
      <c r="J31" s="124">
        <f t="shared" si="1"/>
        <v>0</v>
      </c>
      <c r="K31" s="125">
        <f t="shared" si="2"/>
        <v>0</v>
      </c>
    </row>
    <row r="32" spans="1:11" ht="15" customHeight="1" thickTop="1">
      <c r="A32" s="59"/>
      <c r="B32" s="59"/>
      <c r="C32" s="61"/>
      <c r="D32" s="174" t="s">
        <v>145</v>
      </c>
      <c r="E32" s="175"/>
      <c r="F32" s="176"/>
      <c r="G32" s="177"/>
      <c r="H32" s="178">
        <f>SUM(H12:H31)</f>
        <v>0</v>
      </c>
      <c r="I32" s="123">
        <v>0</v>
      </c>
      <c r="J32" s="178">
        <f>SUM(J12:J31)</f>
        <v>12103</v>
      </c>
      <c r="K32" s="179">
        <f t="shared" si="2"/>
        <v>12103</v>
      </c>
    </row>
    <row r="33" spans="1:11" ht="15" customHeight="1">
      <c r="A33" s="59"/>
      <c r="B33" s="59"/>
      <c r="C33" s="61"/>
      <c r="D33" s="114"/>
      <c r="E33" s="122"/>
      <c r="F33" s="128"/>
      <c r="G33" s="123"/>
      <c r="H33" s="124">
        <f t="shared" si="0"/>
        <v>0</v>
      </c>
      <c r="I33" s="123">
        <v>0</v>
      </c>
      <c r="J33" s="124">
        <f t="shared" si="1"/>
        <v>0</v>
      </c>
      <c r="K33" s="125">
        <f t="shared" si="2"/>
        <v>0</v>
      </c>
    </row>
    <row r="34" spans="1:11" ht="15" customHeight="1">
      <c r="A34" s="59"/>
      <c r="B34" s="59"/>
      <c r="C34" s="61"/>
      <c r="D34" s="114"/>
      <c r="E34" s="122"/>
      <c r="F34" s="128"/>
      <c r="G34" s="123"/>
      <c r="H34" s="124">
        <f t="shared" si="0"/>
        <v>0</v>
      </c>
      <c r="I34" s="123">
        <v>0</v>
      </c>
      <c r="J34" s="124">
        <f t="shared" si="1"/>
        <v>0</v>
      </c>
      <c r="K34" s="125">
        <f t="shared" si="2"/>
        <v>0</v>
      </c>
    </row>
    <row r="35" spans="1:11" ht="15" customHeight="1">
      <c r="A35" s="59"/>
      <c r="B35" s="59"/>
      <c r="C35" s="61"/>
      <c r="D35" s="114"/>
      <c r="E35" s="122"/>
      <c r="F35" s="128"/>
      <c r="G35" s="123"/>
      <c r="H35" s="124">
        <f t="shared" si="0"/>
        <v>0</v>
      </c>
      <c r="I35" s="123">
        <v>0</v>
      </c>
      <c r="J35" s="124">
        <f t="shared" si="1"/>
        <v>0</v>
      </c>
      <c r="K35" s="125">
        <f t="shared" si="2"/>
        <v>0</v>
      </c>
    </row>
    <row r="36" spans="1:11" ht="15" customHeight="1">
      <c r="A36" s="59"/>
      <c r="B36" s="59"/>
      <c r="C36" s="61"/>
      <c r="D36" s="114"/>
      <c r="E36" s="122"/>
      <c r="F36" s="128"/>
      <c r="G36" s="123"/>
      <c r="H36" s="124">
        <f t="shared" si="0"/>
        <v>0</v>
      </c>
      <c r="I36" s="123">
        <v>0</v>
      </c>
      <c r="J36" s="124">
        <f t="shared" si="1"/>
        <v>0</v>
      </c>
      <c r="K36" s="125">
        <f t="shared" si="2"/>
        <v>0</v>
      </c>
    </row>
    <row r="37" spans="1:11" ht="15" customHeight="1">
      <c r="A37" s="167" t="s">
        <v>146</v>
      </c>
      <c r="B37" s="173" t="s">
        <v>147</v>
      </c>
      <c r="C37" s="61"/>
      <c r="D37" s="114"/>
      <c r="E37" s="122"/>
      <c r="F37" s="128"/>
      <c r="G37" s="123"/>
      <c r="H37" s="124">
        <f t="shared" si="0"/>
        <v>0</v>
      </c>
      <c r="I37" s="123">
        <v>0</v>
      </c>
      <c r="J37" s="124">
        <f t="shared" si="1"/>
        <v>0</v>
      </c>
      <c r="K37" s="125">
        <f t="shared" si="2"/>
        <v>0</v>
      </c>
    </row>
    <row r="38" spans="1:11" ht="15" customHeight="1">
      <c r="A38" s="59"/>
      <c r="B38" s="59"/>
      <c r="C38" s="61"/>
      <c r="D38" s="114"/>
      <c r="E38" s="122"/>
      <c r="F38" s="128"/>
      <c r="G38" s="123"/>
      <c r="H38" s="124">
        <f t="shared" si="0"/>
        <v>0</v>
      </c>
      <c r="I38" s="123">
        <v>0</v>
      </c>
      <c r="J38" s="124">
        <f t="shared" si="1"/>
        <v>0</v>
      </c>
      <c r="K38" s="125">
        <f t="shared" si="2"/>
        <v>0</v>
      </c>
    </row>
    <row r="39" spans="1:11" ht="15" customHeight="1">
      <c r="A39" s="59"/>
      <c r="B39" s="59" t="s">
        <v>108</v>
      </c>
      <c r="C39" s="61" t="s">
        <v>148</v>
      </c>
      <c r="D39" s="114"/>
      <c r="E39" s="122">
        <f>10*2</f>
        <v>20</v>
      </c>
      <c r="F39" s="128" t="s">
        <v>115</v>
      </c>
      <c r="G39" s="123">
        <v>5</v>
      </c>
      <c r="H39" s="124">
        <f t="shared" si="0"/>
        <v>100</v>
      </c>
      <c r="I39" s="123">
        <v>10</v>
      </c>
      <c r="J39" s="124">
        <f t="shared" si="1"/>
        <v>200</v>
      </c>
      <c r="K39" s="125">
        <f t="shared" si="2"/>
        <v>300</v>
      </c>
    </row>
    <row r="40" spans="1:11" ht="15" customHeight="1" thickBot="1">
      <c r="A40" s="59"/>
      <c r="B40" s="59"/>
      <c r="C40" s="61"/>
      <c r="D40" s="114"/>
      <c r="E40" s="122"/>
      <c r="F40" s="128"/>
      <c r="G40" s="123"/>
      <c r="H40" s="124">
        <f t="shared" si="0"/>
        <v>0</v>
      </c>
      <c r="I40" s="123">
        <v>0</v>
      </c>
      <c r="J40" s="124">
        <f t="shared" si="1"/>
        <v>0</v>
      </c>
      <c r="K40" s="125">
        <f t="shared" si="2"/>
        <v>0</v>
      </c>
    </row>
    <row r="41" spans="1:11" ht="15" customHeight="1" thickTop="1">
      <c r="A41" s="59"/>
      <c r="B41" s="59"/>
      <c r="C41" s="61"/>
      <c r="D41" s="174" t="s">
        <v>150</v>
      </c>
      <c r="E41" s="175"/>
      <c r="F41" s="176"/>
      <c r="G41" s="177"/>
      <c r="H41" s="178">
        <f>SUM(H33:H40)</f>
        <v>100</v>
      </c>
      <c r="I41" s="123">
        <v>0</v>
      </c>
      <c r="J41" s="178">
        <f>SUM(J33:J40)</f>
        <v>200</v>
      </c>
      <c r="K41" s="179">
        <f t="shared" si="2"/>
        <v>300</v>
      </c>
    </row>
    <row r="42" spans="1:11" ht="15" customHeight="1">
      <c r="A42" s="59"/>
      <c r="B42" s="59"/>
      <c r="C42" s="61"/>
      <c r="D42" s="114"/>
      <c r="E42" s="122"/>
      <c r="F42" s="128"/>
      <c r="G42" s="123"/>
      <c r="H42" s="124">
        <f t="shared" si="0"/>
        <v>0</v>
      </c>
      <c r="I42" s="123">
        <v>0</v>
      </c>
      <c r="J42" s="124">
        <f t="shared" si="1"/>
        <v>0</v>
      </c>
      <c r="K42" s="125">
        <f t="shared" si="2"/>
        <v>0</v>
      </c>
    </row>
    <row r="43" spans="1:11" ht="15" customHeight="1">
      <c r="A43" s="59"/>
      <c r="B43" s="59"/>
      <c r="C43" s="61"/>
      <c r="D43" s="114"/>
      <c r="E43" s="122"/>
      <c r="F43" s="128"/>
      <c r="G43" s="123"/>
      <c r="H43" s="124">
        <f t="shared" si="0"/>
        <v>0</v>
      </c>
      <c r="I43" s="123">
        <v>0</v>
      </c>
      <c r="J43" s="124">
        <f t="shared" si="1"/>
        <v>0</v>
      </c>
      <c r="K43" s="125">
        <f t="shared" si="2"/>
        <v>0</v>
      </c>
    </row>
    <row r="44" spans="1:11" ht="15.75" customHeight="1">
      <c r="A44" s="59"/>
      <c r="B44" s="59"/>
      <c r="C44" s="61"/>
      <c r="D44" s="114"/>
      <c r="E44" s="122"/>
      <c r="F44" s="128"/>
      <c r="G44" s="123"/>
      <c r="H44" s="124">
        <f t="shared" si="0"/>
        <v>0</v>
      </c>
      <c r="I44" s="123">
        <v>0</v>
      </c>
      <c r="J44" s="124">
        <f t="shared" si="1"/>
        <v>0</v>
      </c>
      <c r="K44" s="125">
        <f t="shared" si="2"/>
        <v>0</v>
      </c>
    </row>
    <row r="45" spans="1:11" ht="15" customHeight="1">
      <c r="A45" s="59"/>
      <c r="B45" s="59"/>
      <c r="C45" s="61"/>
      <c r="D45" s="114"/>
      <c r="E45" s="122"/>
      <c r="F45" s="128"/>
      <c r="G45" s="123"/>
      <c r="H45" s="124">
        <f t="shared" si="0"/>
        <v>0</v>
      </c>
      <c r="I45" s="123">
        <v>0</v>
      </c>
      <c r="J45" s="124">
        <f t="shared" si="1"/>
        <v>0</v>
      </c>
      <c r="K45" s="125">
        <f t="shared" si="2"/>
        <v>0</v>
      </c>
    </row>
    <row r="46" spans="1:11" ht="15" customHeight="1">
      <c r="A46" s="59"/>
      <c r="B46" s="59"/>
      <c r="C46" s="61"/>
      <c r="D46" s="114"/>
      <c r="E46" s="122"/>
      <c r="F46" s="128"/>
      <c r="G46" s="123"/>
      <c r="H46" s="124">
        <f t="shared" si="0"/>
        <v>0</v>
      </c>
      <c r="I46" s="123">
        <v>0</v>
      </c>
      <c r="J46" s="124">
        <f t="shared" si="1"/>
        <v>0</v>
      </c>
      <c r="K46" s="125">
        <f t="shared" si="2"/>
        <v>0</v>
      </c>
    </row>
    <row r="47" spans="1:11" ht="15" customHeight="1">
      <c r="A47" s="59"/>
      <c r="B47" s="59"/>
      <c r="C47" s="61"/>
      <c r="D47" s="114"/>
      <c r="E47" s="122"/>
      <c r="F47" s="128"/>
      <c r="G47" s="123"/>
      <c r="H47" s="124">
        <f t="shared" si="0"/>
        <v>0</v>
      </c>
      <c r="I47" s="123">
        <v>0</v>
      </c>
      <c r="J47" s="124">
        <f t="shared" si="1"/>
        <v>0</v>
      </c>
      <c r="K47" s="125">
        <f t="shared" si="2"/>
        <v>0</v>
      </c>
    </row>
    <row r="48" spans="1:11" ht="15" customHeight="1">
      <c r="A48" s="59"/>
      <c r="B48" s="59"/>
      <c r="C48" s="61"/>
      <c r="D48" s="114"/>
      <c r="E48" s="122"/>
      <c r="F48" s="128"/>
      <c r="G48" s="123"/>
      <c r="H48" s="124">
        <f t="shared" si="0"/>
        <v>0</v>
      </c>
      <c r="I48" s="123">
        <v>0</v>
      </c>
      <c r="J48" s="124">
        <f t="shared" si="1"/>
        <v>0</v>
      </c>
      <c r="K48" s="125">
        <f t="shared" si="2"/>
        <v>0</v>
      </c>
    </row>
    <row r="49" spans="1:11" ht="15" customHeight="1">
      <c r="A49" s="59"/>
      <c r="B49" s="59"/>
      <c r="C49" s="61"/>
      <c r="D49" s="114"/>
      <c r="E49" s="122"/>
      <c r="F49" s="128"/>
      <c r="G49" s="123"/>
      <c r="H49" s="124">
        <f t="shared" si="0"/>
        <v>0</v>
      </c>
      <c r="I49" s="123">
        <v>0</v>
      </c>
      <c r="J49" s="124">
        <f t="shared" si="1"/>
        <v>0</v>
      </c>
      <c r="K49" s="125">
        <f t="shared" si="2"/>
        <v>0</v>
      </c>
    </row>
    <row r="50" spans="1:11" ht="15" customHeight="1">
      <c r="A50" s="59"/>
      <c r="B50" s="59"/>
      <c r="C50" s="61"/>
      <c r="D50" s="114"/>
      <c r="E50" s="122"/>
      <c r="F50" s="128"/>
      <c r="G50" s="123"/>
      <c r="H50" s="124">
        <f t="shared" si="0"/>
        <v>0</v>
      </c>
      <c r="I50" s="123">
        <v>0</v>
      </c>
      <c r="J50" s="124">
        <f t="shared" si="1"/>
        <v>0</v>
      </c>
      <c r="K50" s="125">
        <f t="shared" si="2"/>
        <v>0</v>
      </c>
    </row>
    <row r="51" spans="1:11" ht="15" customHeight="1">
      <c r="A51" s="167" t="s">
        <v>151</v>
      </c>
      <c r="B51" s="173" t="s">
        <v>152</v>
      </c>
      <c r="C51" s="168"/>
      <c r="D51" s="180"/>
      <c r="E51" s="122"/>
      <c r="F51" s="128"/>
      <c r="G51" s="123"/>
      <c r="H51" s="124">
        <f t="shared" si="0"/>
        <v>0</v>
      </c>
      <c r="I51" s="123">
        <v>0</v>
      </c>
      <c r="J51" s="124">
        <f t="shared" si="1"/>
        <v>0</v>
      </c>
      <c r="K51" s="125">
        <f t="shared" si="2"/>
        <v>0</v>
      </c>
    </row>
    <row r="52" spans="1:11" ht="15" customHeight="1">
      <c r="A52" s="59"/>
      <c r="B52" s="59"/>
      <c r="C52" s="61"/>
      <c r="D52" s="114"/>
      <c r="E52" s="122"/>
      <c r="F52" s="128"/>
      <c r="G52" s="123"/>
      <c r="H52" s="124">
        <f t="shared" si="0"/>
        <v>0</v>
      </c>
      <c r="I52" s="123">
        <v>0</v>
      </c>
      <c r="J52" s="124">
        <f t="shared" si="1"/>
        <v>0</v>
      </c>
      <c r="K52" s="125">
        <f t="shared" si="2"/>
        <v>0</v>
      </c>
    </row>
    <row r="53" spans="1:11" ht="14.25" customHeight="1">
      <c r="A53" s="59"/>
      <c r="B53" s="59" t="s">
        <v>108</v>
      </c>
      <c r="C53" s="61" t="s">
        <v>153</v>
      </c>
      <c r="D53" s="114"/>
      <c r="E53" s="122">
        <f>132+55</f>
        <v>187</v>
      </c>
      <c r="F53" s="128" t="s">
        <v>115</v>
      </c>
      <c r="G53" s="123">
        <v>5</v>
      </c>
      <c r="H53" s="124">
        <f t="shared" si="0"/>
        <v>935</v>
      </c>
      <c r="I53" s="123">
        <v>10</v>
      </c>
      <c r="J53" s="124">
        <f t="shared" si="1"/>
        <v>1870</v>
      </c>
      <c r="K53" s="125">
        <f t="shared" si="2"/>
        <v>2805</v>
      </c>
    </row>
    <row r="54" spans="1:11" ht="30" customHeight="1">
      <c r="A54" s="59"/>
      <c r="B54" s="181" t="s">
        <v>113</v>
      </c>
      <c r="C54" s="237" t="s">
        <v>381</v>
      </c>
      <c r="D54" s="238"/>
      <c r="E54" s="122">
        <v>2</v>
      </c>
      <c r="F54" s="128" t="s">
        <v>382</v>
      </c>
      <c r="G54" s="123">
        <v>250</v>
      </c>
      <c r="H54" s="124">
        <f t="shared" si="0"/>
        <v>500</v>
      </c>
      <c r="I54" s="123">
        <v>200</v>
      </c>
      <c r="J54" s="124">
        <f t="shared" si="1"/>
        <v>400</v>
      </c>
      <c r="K54" s="125">
        <f t="shared" si="2"/>
        <v>900</v>
      </c>
    </row>
    <row r="55" spans="1:11" ht="15" customHeight="1" thickBot="1">
      <c r="A55" s="59"/>
      <c r="B55" s="59"/>
      <c r="C55" s="61"/>
      <c r="D55" s="114"/>
      <c r="E55" s="122"/>
      <c r="F55" s="128"/>
      <c r="G55" s="123"/>
      <c r="H55" s="124">
        <f t="shared" si="0"/>
        <v>0</v>
      </c>
      <c r="I55" s="123">
        <v>0</v>
      </c>
      <c r="J55" s="124">
        <f t="shared" si="1"/>
        <v>0</v>
      </c>
      <c r="K55" s="125">
        <f t="shared" si="2"/>
        <v>0</v>
      </c>
    </row>
    <row r="56" spans="1:11" ht="15" customHeight="1" thickTop="1">
      <c r="A56" s="59"/>
      <c r="B56" s="59"/>
      <c r="C56" s="61"/>
      <c r="D56" s="174" t="s">
        <v>156</v>
      </c>
      <c r="E56" s="122"/>
      <c r="F56" s="128"/>
      <c r="G56" s="123"/>
      <c r="H56" s="178">
        <f>SUM(H42:H55)</f>
        <v>1435</v>
      </c>
      <c r="I56" s="123">
        <v>0</v>
      </c>
      <c r="J56" s="178">
        <f>SUM(J42:J55)</f>
        <v>2270</v>
      </c>
      <c r="K56" s="179">
        <f t="shared" si="2"/>
        <v>3705</v>
      </c>
    </row>
    <row r="57" spans="1:11" ht="15" customHeight="1">
      <c r="A57" s="59"/>
      <c r="B57" s="59"/>
      <c r="C57" s="61"/>
      <c r="D57" s="114"/>
      <c r="E57" s="122"/>
      <c r="F57" s="128"/>
      <c r="G57" s="123"/>
      <c r="H57" s="124">
        <f t="shared" si="0"/>
        <v>0</v>
      </c>
      <c r="I57" s="123">
        <v>0</v>
      </c>
      <c r="J57" s="124">
        <f t="shared" si="1"/>
        <v>0</v>
      </c>
      <c r="K57" s="125">
        <f t="shared" si="2"/>
        <v>0</v>
      </c>
    </row>
    <row r="58" spans="1:11" ht="15" customHeight="1">
      <c r="A58" s="59"/>
      <c r="B58" s="59"/>
      <c r="C58" s="61"/>
      <c r="D58" s="114"/>
      <c r="E58" s="122"/>
      <c r="F58" s="128"/>
      <c r="G58" s="123"/>
      <c r="H58" s="124">
        <f t="shared" si="0"/>
        <v>0</v>
      </c>
      <c r="I58" s="123">
        <v>0</v>
      </c>
      <c r="J58" s="124">
        <f t="shared" si="1"/>
        <v>0</v>
      </c>
      <c r="K58" s="125">
        <f t="shared" si="2"/>
        <v>0</v>
      </c>
    </row>
    <row r="59" spans="1:11" ht="15" customHeight="1">
      <c r="A59" s="59"/>
      <c r="B59" s="59"/>
      <c r="C59" s="61"/>
      <c r="D59" s="114"/>
      <c r="E59" s="122"/>
      <c r="F59" s="128"/>
      <c r="G59" s="123"/>
      <c r="H59" s="124">
        <f t="shared" si="0"/>
        <v>0</v>
      </c>
      <c r="I59" s="123">
        <v>0</v>
      </c>
      <c r="J59" s="124">
        <f t="shared" si="1"/>
        <v>0</v>
      </c>
      <c r="K59" s="125">
        <f t="shared" si="2"/>
        <v>0</v>
      </c>
    </row>
    <row r="60" spans="1:11" ht="15" customHeight="1">
      <c r="A60" s="59"/>
      <c r="B60" s="59"/>
      <c r="C60" s="61"/>
      <c r="D60" s="114"/>
      <c r="E60" s="122"/>
      <c r="F60" s="128"/>
      <c r="G60" s="123"/>
      <c r="H60" s="124">
        <f t="shared" si="0"/>
        <v>0</v>
      </c>
      <c r="I60" s="123">
        <v>0</v>
      </c>
      <c r="J60" s="124">
        <f t="shared" si="1"/>
        <v>0</v>
      </c>
      <c r="K60" s="125">
        <f t="shared" si="2"/>
        <v>0</v>
      </c>
    </row>
    <row r="61" spans="1:11" ht="15" customHeight="1">
      <c r="A61" s="59"/>
      <c r="B61" s="59"/>
      <c r="C61" s="61"/>
      <c r="D61" s="114"/>
      <c r="E61" s="122"/>
      <c r="F61" s="128"/>
      <c r="G61" s="123"/>
      <c r="H61" s="124">
        <f t="shared" si="0"/>
        <v>0</v>
      </c>
      <c r="I61" s="123">
        <v>0</v>
      </c>
      <c r="J61" s="124">
        <f t="shared" si="1"/>
        <v>0</v>
      </c>
      <c r="K61" s="125">
        <f t="shared" si="2"/>
        <v>0</v>
      </c>
    </row>
    <row r="62" spans="1:11" ht="15" customHeight="1">
      <c r="A62" s="59"/>
      <c r="B62" s="59"/>
      <c r="C62" s="61"/>
      <c r="D62" s="114"/>
      <c r="E62" s="122"/>
      <c r="F62" s="128"/>
      <c r="G62" s="123"/>
      <c r="H62" s="124">
        <f t="shared" si="0"/>
        <v>0</v>
      </c>
      <c r="I62" s="123">
        <v>0</v>
      </c>
      <c r="J62" s="124">
        <f t="shared" si="1"/>
        <v>0</v>
      </c>
      <c r="K62" s="125">
        <f t="shared" si="2"/>
        <v>0</v>
      </c>
    </row>
    <row r="63" spans="1:11" ht="15.75">
      <c r="A63" s="167" t="s">
        <v>157</v>
      </c>
      <c r="B63" s="173" t="s">
        <v>158</v>
      </c>
      <c r="C63" s="168"/>
      <c r="D63" s="180"/>
      <c r="E63" s="122"/>
      <c r="F63" s="128"/>
      <c r="G63" s="123"/>
      <c r="H63" s="124">
        <f aca="true" t="shared" si="3" ref="H63:H121">ROUND(+E63*G63,0)</f>
        <v>0</v>
      </c>
      <c r="I63" s="123">
        <v>0</v>
      </c>
      <c r="J63" s="124">
        <f t="shared" si="1"/>
        <v>0</v>
      </c>
      <c r="K63" s="125">
        <f t="shared" si="2"/>
        <v>0</v>
      </c>
    </row>
    <row r="64" spans="1:11" ht="15">
      <c r="A64" s="59"/>
      <c r="B64" s="59"/>
      <c r="C64" s="61"/>
      <c r="D64" s="114"/>
      <c r="E64" s="122"/>
      <c r="F64" s="128"/>
      <c r="G64" s="123"/>
      <c r="H64" s="124">
        <f t="shared" si="3"/>
        <v>0</v>
      </c>
      <c r="I64" s="123">
        <v>0</v>
      </c>
      <c r="J64" s="124">
        <f aca="true" t="shared" si="4" ref="J64:J121">ROUND(+E64*I64,0)</f>
        <v>0</v>
      </c>
      <c r="K64" s="125">
        <f aca="true" t="shared" si="5" ref="K64:K121">J64+H64</f>
        <v>0</v>
      </c>
    </row>
    <row r="65" spans="1:11" ht="30" customHeight="1">
      <c r="A65" s="59"/>
      <c r="B65" s="181" t="s">
        <v>108</v>
      </c>
      <c r="C65" s="237" t="s">
        <v>488</v>
      </c>
      <c r="D65" s="238"/>
      <c r="E65" s="122">
        <v>1</v>
      </c>
      <c r="F65" s="128" t="s">
        <v>123</v>
      </c>
      <c r="G65" s="123">
        <v>5000</v>
      </c>
      <c r="H65" s="124">
        <f t="shared" si="3"/>
        <v>5000</v>
      </c>
      <c r="I65" s="123">
        <v>4000</v>
      </c>
      <c r="J65" s="124">
        <f t="shared" si="4"/>
        <v>4000</v>
      </c>
      <c r="K65" s="125">
        <f t="shared" si="5"/>
        <v>9000</v>
      </c>
    </row>
    <row r="66" spans="1:11" ht="15">
      <c r="A66" s="59"/>
      <c r="B66" s="59" t="s">
        <v>113</v>
      </c>
      <c r="C66" s="61" t="s">
        <v>485</v>
      </c>
      <c r="D66" s="114"/>
      <c r="E66" s="122">
        <v>24</v>
      </c>
      <c r="F66" s="128" t="s">
        <v>138</v>
      </c>
      <c r="G66" s="123">
        <v>32.5</v>
      </c>
      <c r="H66" s="124">
        <f t="shared" si="3"/>
        <v>780</v>
      </c>
      <c r="I66" s="123">
        <v>14.583333333333334</v>
      </c>
      <c r="J66" s="124">
        <f aca="true" t="shared" si="6" ref="J66:J75">ROUND(+E66*I66,0)</f>
        <v>350</v>
      </c>
      <c r="K66" s="125">
        <f aca="true" t="shared" si="7" ref="K66:K75">J66+H66</f>
        <v>1130</v>
      </c>
    </row>
    <row r="67" spans="1:11" ht="15">
      <c r="A67" s="59"/>
      <c r="B67" s="59" t="s">
        <v>116</v>
      </c>
      <c r="C67" s="61" t="s">
        <v>489</v>
      </c>
      <c r="D67" s="114"/>
      <c r="E67" s="122"/>
      <c r="F67" s="128"/>
      <c r="G67" s="123"/>
      <c r="H67" s="124">
        <f t="shared" si="3"/>
        <v>0</v>
      </c>
      <c r="I67" s="123"/>
      <c r="J67" s="124">
        <f t="shared" si="6"/>
        <v>0</v>
      </c>
      <c r="K67" s="125">
        <f t="shared" si="7"/>
        <v>0</v>
      </c>
    </row>
    <row r="68" spans="1:11" ht="15">
      <c r="A68" s="59"/>
      <c r="B68" s="59"/>
      <c r="C68" s="61" t="s">
        <v>110</v>
      </c>
      <c r="D68" s="114" t="s">
        <v>490</v>
      </c>
      <c r="E68" s="122">
        <v>9</v>
      </c>
      <c r="F68" s="128" t="s">
        <v>138</v>
      </c>
      <c r="G68" s="123">
        <v>20</v>
      </c>
      <c r="H68" s="124">
        <f t="shared" si="3"/>
        <v>180</v>
      </c>
      <c r="I68" s="123">
        <v>100</v>
      </c>
      <c r="J68" s="124">
        <f t="shared" si="6"/>
        <v>900</v>
      </c>
      <c r="K68" s="125">
        <f t="shared" si="7"/>
        <v>1080</v>
      </c>
    </row>
    <row r="69" spans="1:11" ht="15">
      <c r="A69" s="59"/>
      <c r="B69" s="59"/>
      <c r="C69" s="61" t="s">
        <v>110</v>
      </c>
      <c r="D69" s="114" t="s">
        <v>491</v>
      </c>
      <c r="E69" s="122">
        <v>9</v>
      </c>
      <c r="F69" s="128" t="s">
        <v>138</v>
      </c>
      <c r="G69" s="123">
        <v>20</v>
      </c>
      <c r="H69" s="124">
        <f t="shared" si="3"/>
        <v>180</v>
      </c>
      <c r="I69" s="123">
        <v>200</v>
      </c>
      <c r="J69" s="124">
        <f t="shared" si="6"/>
        <v>1800</v>
      </c>
      <c r="K69" s="125">
        <f t="shared" si="7"/>
        <v>1980</v>
      </c>
    </row>
    <row r="70" spans="1:11" ht="15">
      <c r="A70" s="59"/>
      <c r="B70" s="59"/>
      <c r="C70" s="61" t="s">
        <v>110</v>
      </c>
      <c r="D70" s="114" t="s">
        <v>492</v>
      </c>
      <c r="E70" s="122" t="s">
        <v>493</v>
      </c>
      <c r="F70" s="128"/>
      <c r="G70" s="123"/>
      <c r="H70" s="124">
        <f t="shared" si="3"/>
        <v>0</v>
      </c>
      <c r="I70" s="123"/>
      <c r="J70" s="124">
        <f t="shared" si="6"/>
        <v>0</v>
      </c>
      <c r="K70" s="125">
        <f t="shared" si="7"/>
        <v>0</v>
      </c>
    </row>
    <row r="71" spans="1:11" ht="15">
      <c r="A71" s="59"/>
      <c r="B71" s="59" t="s">
        <v>117</v>
      </c>
      <c r="C71" s="61" t="s">
        <v>159</v>
      </c>
      <c r="D71" s="114"/>
      <c r="E71" s="122">
        <v>80</v>
      </c>
      <c r="F71" s="128" t="s">
        <v>115</v>
      </c>
      <c r="G71" s="123">
        <v>45</v>
      </c>
      <c r="H71" s="124">
        <f t="shared" si="3"/>
        <v>3600</v>
      </c>
      <c r="I71" s="123">
        <v>29.166666666666668</v>
      </c>
      <c r="J71" s="124">
        <f t="shared" si="6"/>
        <v>2333</v>
      </c>
      <c r="K71" s="125">
        <f t="shared" si="7"/>
        <v>5933</v>
      </c>
    </row>
    <row r="72" spans="1:11" ht="15">
      <c r="A72" s="59"/>
      <c r="B72" s="59" t="s">
        <v>118</v>
      </c>
      <c r="C72" s="61" t="s">
        <v>162</v>
      </c>
      <c r="D72" s="114"/>
      <c r="E72" s="122">
        <f>21+45</f>
        <v>66</v>
      </c>
      <c r="F72" s="128" t="s">
        <v>138</v>
      </c>
      <c r="G72" s="123">
        <v>75</v>
      </c>
      <c r="H72" s="124">
        <f t="shared" si="3"/>
        <v>4950</v>
      </c>
      <c r="I72" s="123">
        <v>50</v>
      </c>
      <c r="J72" s="124">
        <f t="shared" si="6"/>
        <v>3300</v>
      </c>
      <c r="K72" s="125">
        <f t="shared" si="7"/>
        <v>8250</v>
      </c>
    </row>
    <row r="73" spans="1:11" ht="15">
      <c r="A73" s="59"/>
      <c r="B73" s="59" t="s">
        <v>119</v>
      </c>
      <c r="C73" s="61" t="s">
        <v>163</v>
      </c>
      <c r="D73" s="114"/>
      <c r="E73" s="122">
        <v>26</v>
      </c>
      <c r="F73" s="128" t="s">
        <v>138</v>
      </c>
      <c r="G73" s="123">
        <v>35</v>
      </c>
      <c r="H73" s="124">
        <f t="shared" si="3"/>
        <v>910</v>
      </c>
      <c r="I73" s="123">
        <v>25</v>
      </c>
      <c r="J73" s="124">
        <f t="shared" si="6"/>
        <v>650</v>
      </c>
      <c r="K73" s="125">
        <f t="shared" si="7"/>
        <v>1560</v>
      </c>
    </row>
    <row r="74" spans="1:11" ht="15">
      <c r="A74" s="59"/>
      <c r="B74" s="59" t="s">
        <v>120</v>
      </c>
      <c r="C74" s="61" t="s">
        <v>164</v>
      </c>
      <c r="D74" s="114"/>
      <c r="E74" s="122">
        <v>18</v>
      </c>
      <c r="F74" s="128" t="s">
        <v>165</v>
      </c>
      <c r="G74" s="123">
        <v>75</v>
      </c>
      <c r="H74" s="124">
        <f t="shared" si="3"/>
        <v>1350</v>
      </c>
      <c r="I74" s="123">
        <v>62.5</v>
      </c>
      <c r="J74" s="124">
        <f t="shared" si="6"/>
        <v>1125</v>
      </c>
      <c r="K74" s="125">
        <f t="shared" si="7"/>
        <v>2475</v>
      </c>
    </row>
    <row r="75" spans="1:11" ht="14.25" customHeight="1">
      <c r="A75" s="59"/>
      <c r="B75" s="6" t="s">
        <v>121</v>
      </c>
      <c r="C75" s="61" t="s">
        <v>160</v>
      </c>
      <c r="D75" s="114"/>
      <c r="E75" s="122">
        <f>'Summary 1ST FLOOR'!G9</f>
        <v>1600</v>
      </c>
      <c r="F75" s="128" t="s">
        <v>161</v>
      </c>
      <c r="G75" s="123">
        <v>0.15</v>
      </c>
      <c r="H75" s="124">
        <f t="shared" si="3"/>
        <v>240</v>
      </c>
      <c r="I75" s="123">
        <v>0.2916666666666667</v>
      </c>
      <c r="J75" s="124">
        <f t="shared" si="6"/>
        <v>467</v>
      </c>
      <c r="K75" s="125">
        <f t="shared" si="7"/>
        <v>707</v>
      </c>
    </row>
    <row r="76" spans="1:11" ht="15.75" thickBot="1">
      <c r="A76" s="59"/>
      <c r="B76" s="59"/>
      <c r="C76" s="61"/>
      <c r="D76" s="114"/>
      <c r="E76" s="122"/>
      <c r="F76" s="128"/>
      <c r="G76" s="123"/>
      <c r="H76" s="124">
        <f t="shared" si="3"/>
        <v>0</v>
      </c>
      <c r="I76" s="123">
        <v>0</v>
      </c>
      <c r="J76" s="124">
        <f t="shared" si="4"/>
        <v>0</v>
      </c>
      <c r="K76" s="125">
        <f t="shared" si="5"/>
        <v>0</v>
      </c>
    </row>
    <row r="77" spans="1:11" ht="16.5" thickTop="1">
      <c r="A77" s="59"/>
      <c r="B77" s="59"/>
      <c r="C77" s="61"/>
      <c r="D77" s="174" t="s">
        <v>166</v>
      </c>
      <c r="E77" s="122"/>
      <c r="F77" s="128"/>
      <c r="G77" s="123"/>
      <c r="H77" s="178">
        <f>SUM(H57:H76)</f>
        <v>17190</v>
      </c>
      <c r="I77" s="123">
        <v>0</v>
      </c>
      <c r="J77" s="178">
        <f>SUM(J57:J76)</f>
        <v>14925</v>
      </c>
      <c r="K77" s="179">
        <f t="shared" si="5"/>
        <v>32115</v>
      </c>
    </row>
    <row r="78" spans="1:11" ht="15">
      <c r="A78" s="59"/>
      <c r="B78" s="59"/>
      <c r="C78" s="61"/>
      <c r="D78" s="114"/>
      <c r="E78" s="122"/>
      <c r="F78" s="128"/>
      <c r="G78" s="123"/>
      <c r="H78" s="124">
        <f t="shared" si="3"/>
        <v>0</v>
      </c>
      <c r="I78" s="123">
        <v>0</v>
      </c>
      <c r="J78" s="124">
        <f t="shared" si="4"/>
        <v>0</v>
      </c>
      <c r="K78" s="125">
        <f t="shared" si="5"/>
        <v>0</v>
      </c>
    </row>
    <row r="79" spans="1:11" ht="15">
      <c r="A79" s="59"/>
      <c r="B79" s="59"/>
      <c r="C79" s="61"/>
      <c r="D79" s="114"/>
      <c r="E79" s="122"/>
      <c r="F79" s="128"/>
      <c r="G79" s="123"/>
      <c r="H79" s="124">
        <f t="shared" si="3"/>
        <v>0</v>
      </c>
      <c r="I79" s="123">
        <v>0</v>
      </c>
      <c r="J79" s="124">
        <f t="shared" si="4"/>
        <v>0</v>
      </c>
      <c r="K79" s="125">
        <f t="shared" si="5"/>
        <v>0</v>
      </c>
    </row>
    <row r="80" spans="1:11" ht="15">
      <c r="A80" s="59"/>
      <c r="B80" s="59"/>
      <c r="C80" s="61"/>
      <c r="D80" s="114"/>
      <c r="E80" s="122"/>
      <c r="F80" s="128"/>
      <c r="G80" s="123"/>
      <c r="H80" s="124">
        <f t="shared" si="3"/>
        <v>0</v>
      </c>
      <c r="I80" s="123">
        <v>0</v>
      </c>
      <c r="J80" s="124">
        <f t="shared" si="4"/>
        <v>0</v>
      </c>
      <c r="K80" s="125">
        <f t="shared" si="5"/>
        <v>0</v>
      </c>
    </row>
    <row r="81" spans="1:11" ht="15">
      <c r="A81" s="59"/>
      <c r="B81" s="59"/>
      <c r="C81" s="61"/>
      <c r="D81" s="114"/>
      <c r="E81" s="122"/>
      <c r="F81" s="128"/>
      <c r="G81" s="123"/>
      <c r="H81" s="124">
        <f t="shared" si="3"/>
        <v>0</v>
      </c>
      <c r="I81" s="123">
        <v>0</v>
      </c>
      <c r="J81" s="124">
        <f t="shared" si="4"/>
        <v>0</v>
      </c>
      <c r="K81" s="125">
        <f t="shared" si="5"/>
        <v>0</v>
      </c>
    </row>
    <row r="82" spans="1:11" ht="15">
      <c r="A82" s="59"/>
      <c r="B82" s="59"/>
      <c r="C82" s="61"/>
      <c r="D82" s="114"/>
      <c r="E82" s="122"/>
      <c r="F82" s="128"/>
      <c r="G82" s="123"/>
      <c r="H82" s="124">
        <f t="shared" si="3"/>
        <v>0</v>
      </c>
      <c r="I82" s="123">
        <v>0</v>
      </c>
      <c r="J82" s="124">
        <f t="shared" si="4"/>
        <v>0</v>
      </c>
      <c r="K82" s="125">
        <f t="shared" si="5"/>
        <v>0</v>
      </c>
    </row>
    <row r="83" spans="1:11" ht="15.75">
      <c r="A83" s="167" t="s">
        <v>167</v>
      </c>
      <c r="B83" s="173" t="s">
        <v>168</v>
      </c>
      <c r="C83" s="168"/>
      <c r="D83" s="180"/>
      <c r="E83" s="122"/>
      <c r="F83" s="128"/>
      <c r="G83" s="123"/>
      <c r="H83" s="124">
        <f t="shared" si="3"/>
        <v>0</v>
      </c>
      <c r="I83" s="123">
        <v>0</v>
      </c>
      <c r="J83" s="124">
        <f t="shared" si="4"/>
        <v>0</v>
      </c>
      <c r="K83" s="125">
        <f t="shared" si="5"/>
        <v>0</v>
      </c>
    </row>
    <row r="84" spans="1:11" ht="15">
      <c r="A84" s="59"/>
      <c r="B84" s="59"/>
      <c r="C84" s="61"/>
      <c r="D84" s="114"/>
      <c r="E84" s="122"/>
      <c r="F84" s="128"/>
      <c r="G84" s="123"/>
      <c r="H84" s="124">
        <f t="shared" si="3"/>
        <v>0</v>
      </c>
      <c r="I84" s="123">
        <v>0</v>
      </c>
      <c r="J84" s="124">
        <f t="shared" si="4"/>
        <v>0</v>
      </c>
      <c r="K84" s="125">
        <f t="shared" si="5"/>
        <v>0</v>
      </c>
    </row>
    <row r="85" spans="1:11" ht="15">
      <c r="A85" s="59"/>
      <c r="B85" s="59" t="s">
        <v>108</v>
      </c>
      <c r="C85" s="61" t="s">
        <v>171</v>
      </c>
      <c r="D85" s="114"/>
      <c r="E85" s="122">
        <v>7</v>
      </c>
      <c r="F85" s="128" t="s">
        <v>138</v>
      </c>
      <c r="G85" s="123">
        <v>100</v>
      </c>
      <c r="H85" s="124">
        <f t="shared" si="3"/>
        <v>700</v>
      </c>
      <c r="I85" s="123">
        <v>150</v>
      </c>
      <c r="J85" s="124">
        <f t="shared" si="4"/>
        <v>1050</v>
      </c>
      <c r="K85" s="125">
        <f t="shared" si="5"/>
        <v>1750</v>
      </c>
    </row>
    <row r="86" spans="1:11" ht="30" customHeight="1">
      <c r="A86" s="59"/>
      <c r="B86" s="181" t="s">
        <v>113</v>
      </c>
      <c r="C86" s="237" t="s">
        <v>169</v>
      </c>
      <c r="D86" s="238"/>
      <c r="E86" s="122">
        <v>1</v>
      </c>
      <c r="F86" s="128" t="s">
        <v>123</v>
      </c>
      <c r="G86" s="123">
        <v>10000</v>
      </c>
      <c r="H86" s="124">
        <f t="shared" si="3"/>
        <v>10000</v>
      </c>
      <c r="I86" s="123">
        <v>2500</v>
      </c>
      <c r="J86" s="124">
        <f t="shared" si="4"/>
        <v>2500</v>
      </c>
      <c r="K86" s="125">
        <f t="shared" si="5"/>
        <v>12500</v>
      </c>
    </row>
    <row r="87" spans="1:11" ht="15">
      <c r="A87" s="59"/>
      <c r="B87" s="59" t="s">
        <v>116</v>
      </c>
      <c r="C87" s="61" t="s">
        <v>170</v>
      </c>
      <c r="D87" s="114"/>
      <c r="E87" s="122">
        <v>1</v>
      </c>
      <c r="F87" s="128" t="s">
        <v>123</v>
      </c>
      <c r="G87" s="123">
        <v>5000</v>
      </c>
      <c r="H87" s="124">
        <f t="shared" si="3"/>
        <v>5000</v>
      </c>
      <c r="I87" s="123">
        <v>1500</v>
      </c>
      <c r="J87" s="124">
        <f t="shared" si="4"/>
        <v>1500</v>
      </c>
      <c r="K87" s="125">
        <f t="shared" si="5"/>
        <v>6500</v>
      </c>
    </row>
    <row r="88" spans="1:11" ht="15">
      <c r="A88" s="59"/>
      <c r="B88" s="59" t="s">
        <v>117</v>
      </c>
      <c r="C88" s="61" t="s">
        <v>172</v>
      </c>
      <c r="D88" s="114"/>
      <c r="E88" s="122">
        <f>'Summary 1ST FLOOR'!G9</f>
        <v>1600</v>
      </c>
      <c r="F88" s="128" t="s">
        <v>161</v>
      </c>
      <c r="G88" s="123">
        <v>0.25</v>
      </c>
      <c r="H88" s="124">
        <f t="shared" si="3"/>
        <v>400</v>
      </c>
      <c r="I88" s="123">
        <v>0.20833333333333334</v>
      </c>
      <c r="J88" s="124">
        <f t="shared" si="4"/>
        <v>333</v>
      </c>
      <c r="K88" s="125">
        <f t="shared" si="5"/>
        <v>733</v>
      </c>
    </row>
    <row r="89" spans="1:11" ht="15">
      <c r="A89" s="59"/>
      <c r="B89" s="59"/>
      <c r="C89" s="61"/>
      <c r="D89" s="114"/>
      <c r="E89" s="122"/>
      <c r="F89" s="128"/>
      <c r="G89" s="123"/>
      <c r="H89" s="124">
        <f t="shared" si="3"/>
        <v>0</v>
      </c>
      <c r="I89" s="123">
        <v>0</v>
      </c>
      <c r="J89" s="124">
        <f t="shared" si="4"/>
        <v>0</v>
      </c>
      <c r="K89" s="125">
        <f t="shared" si="5"/>
        <v>0</v>
      </c>
    </row>
    <row r="90" spans="1:11" ht="15.75" thickBot="1">
      <c r="A90" s="59"/>
      <c r="B90" s="59"/>
      <c r="C90" s="61"/>
      <c r="D90" s="114"/>
      <c r="E90" s="122"/>
      <c r="F90" s="128"/>
      <c r="G90" s="123"/>
      <c r="H90" s="124">
        <f t="shared" si="3"/>
        <v>0</v>
      </c>
      <c r="I90" s="123">
        <v>0</v>
      </c>
      <c r="J90" s="124">
        <f t="shared" si="4"/>
        <v>0</v>
      </c>
      <c r="K90" s="125">
        <f t="shared" si="5"/>
        <v>0</v>
      </c>
    </row>
    <row r="91" spans="1:11" ht="16.5" thickTop="1">
      <c r="A91" s="59"/>
      <c r="B91" s="59"/>
      <c r="C91" s="61"/>
      <c r="D91" s="174" t="s">
        <v>173</v>
      </c>
      <c r="E91" s="122"/>
      <c r="F91" s="128"/>
      <c r="G91" s="123"/>
      <c r="H91" s="178">
        <f>SUM(H78:H90)</f>
        <v>16100</v>
      </c>
      <c r="I91" s="123">
        <v>0</v>
      </c>
      <c r="J91" s="178">
        <f>SUM(J78:J90)</f>
        <v>5383</v>
      </c>
      <c r="K91" s="179">
        <f t="shared" si="5"/>
        <v>21483</v>
      </c>
    </row>
    <row r="92" spans="1:11" ht="15">
      <c r="A92" s="59"/>
      <c r="B92" s="59"/>
      <c r="C92" s="61"/>
      <c r="D92" s="114"/>
      <c r="E92" s="122"/>
      <c r="F92" s="128"/>
      <c r="G92" s="123"/>
      <c r="H92" s="124">
        <f t="shared" si="3"/>
        <v>0</v>
      </c>
      <c r="I92" s="123">
        <v>0</v>
      </c>
      <c r="J92" s="124">
        <f t="shared" si="4"/>
        <v>0</v>
      </c>
      <c r="K92" s="125">
        <f t="shared" si="5"/>
        <v>0</v>
      </c>
    </row>
    <row r="93" spans="1:11" ht="15">
      <c r="A93" s="59"/>
      <c r="B93" s="59"/>
      <c r="C93" s="61"/>
      <c r="D93" s="114"/>
      <c r="E93" s="122"/>
      <c r="F93" s="128"/>
      <c r="G93" s="123"/>
      <c r="H93" s="124">
        <f t="shared" si="3"/>
        <v>0</v>
      </c>
      <c r="I93" s="123">
        <v>0</v>
      </c>
      <c r="J93" s="124">
        <f t="shared" si="4"/>
        <v>0</v>
      </c>
      <c r="K93" s="125">
        <f t="shared" si="5"/>
        <v>0</v>
      </c>
    </row>
    <row r="94" spans="1:11" ht="15">
      <c r="A94" s="59"/>
      <c r="B94" s="59"/>
      <c r="C94" s="61"/>
      <c r="D94" s="114"/>
      <c r="E94" s="122"/>
      <c r="F94" s="128"/>
      <c r="G94" s="123"/>
      <c r="H94" s="124">
        <f t="shared" si="3"/>
        <v>0</v>
      </c>
      <c r="I94" s="123">
        <v>0</v>
      </c>
      <c r="J94" s="124">
        <f t="shared" si="4"/>
        <v>0</v>
      </c>
      <c r="K94" s="125">
        <f t="shared" si="5"/>
        <v>0</v>
      </c>
    </row>
    <row r="95" spans="1:11" ht="15">
      <c r="A95" s="59"/>
      <c r="B95" s="59"/>
      <c r="C95" s="61"/>
      <c r="D95" s="114"/>
      <c r="E95" s="122"/>
      <c r="F95" s="128"/>
      <c r="G95" s="123"/>
      <c r="H95" s="124">
        <f t="shared" si="3"/>
        <v>0</v>
      </c>
      <c r="I95" s="123">
        <v>0</v>
      </c>
      <c r="J95" s="124">
        <f t="shared" si="4"/>
        <v>0</v>
      </c>
      <c r="K95" s="125">
        <f t="shared" si="5"/>
        <v>0</v>
      </c>
    </row>
    <row r="96" spans="1:11" ht="15">
      <c r="A96" s="59"/>
      <c r="B96" s="59"/>
      <c r="C96" s="61"/>
      <c r="D96" s="114"/>
      <c r="E96" s="122"/>
      <c r="F96" s="128"/>
      <c r="G96" s="123"/>
      <c r="H96" s="124">
        <f t="shared" si="3"/>
        <v>0</v>
      </c>
      <c r="I96" s="123">
        <v>0</v>
      </c>
      <c r="J96" s="124">
        <f t="shared" si="4"/>
        <v>0</v>
      </c>
      <c r="K96" s="125">
        <f t="shared" si="5"/>
        <v>0</v>
      </c>
    </row>
    <row r="97" spans="1:11" ht="15">
      <c r="A97" s="59"/>
      <c r="B97" s="59"/>
      <c r="C97" s="61"/>
      <c r="D97" s="114"/>
      <c r="E97" s="122"/>
      <c r="F97" s="128"/>
      <c r="G97" s="123"/>
      <c r="H97" s="124">
        <f t="shared" si="3"/>
        <v>0</v>
      </c>
      <c r="I97" s="123">
        <v>0</v>
      </c>
      <c r="J97" s="124">
        <f t="shared" si="4"/>
        <v>0</v>
      </c>
      <c r="K97" s="125">
        <f t="shared" si="5"/>
        <v>0</v>
      </c>
    </row>
    <row r="98" spans="1:11" ht="15.75">
      <c r="A98" s="167" t="s">
        <v>174</v>
      </c>
      <c r="B98" s="173" t="s">
        <v>175</v>
      </c>
      <c r="C98" s="61"/>
      <c r="D98" s="114"/>
      <c r="E98" s="122"/>
      <c r="F98" s="128"/>
      <c r="G98" s="123"/>
      <c r="H98" s="124">
        <f t="shared" si="3"/>
        <v>0</v>
      </c>
      <c r="I98" s="123">
        <v>0</v>
      </c>
      <c r="J98" s="124">
        <f t="shared" si="4"/>
        <v>0</v>
      </c>
      <c r="K98" s="125">
        <f t="shared" si="5"/>
        <v>0</v>
      </c>
    </row>
    <row r="99" spans="1:11" ht="15">
      <c r="A99" s="59"/>
      <c r="B99" s="59"/>
      <c r="C99" s="61"/>
      <c r="D99" s="114"/>
      <c r="E99" s="122"/>
      <c r="F99" s="128"/>
      <c r="G99" s="123"/>
      <c r="H99" s="124">
        <f t="shared" si="3"/>
        <v>0</v>
      </c>
      <c r="I99" s="123">
        <v>0</v>
      </c>
      <c r="J99" s="124">
        <f t="shared" si="4"/>
        <v>0</v>
      </c>
      <c r="K99" s="125">
        <f t="shared" si="5"/>
        <v>0</v>
      </c>
    </row>
    <row r="100" spans="1:11" ht="15">
      <c r="A100" s="59"/>
      <c r="B100" s="59" t="s">
        <v>108</v>
      </c>
      <c r="C100" s="61" t="s">
        <v>176</v>
      </c>
      <c r="D100" s="114"/>
      <c r="E100" s="122">
        <f>'Summary 1ST FLOOR'!G9</f>
        <v>1600</v>
      </c>
      <c r="F100" s="128" t="s">
        <v>177</v>
      </c>
      <c r="G100" s="123">
        <v>0.25</v>
      </c>
      <c r="H100" s="124">
        <f t="shared" si="3"/>
        <v>400</v>
      </c>
      <c r="I100" s="123">
        <v>0.20833333333333334</v>
      </c>
      <c r="J100" s="124">
        <f t="shared" si="4"/>
        <v>333</v>
      </c>
      <c r="K100" s="125">
        <f t="shared" si="5"/>
        <v>733</v>
      </c>
    </row>
    <row r="101" spans="1:11" ht="15">
      <c r="A101" s="59"/>
      <c r="B101" s="59" t="s">
        <v>113</v>
      </c>
      <c r="C101" s="61" t="s">
        <v>178</v>
      </c>
      <c r="D101" s="114"/>
      <c r="E101" s="122">
        <f>85+12</f>
        <v>97</v>
      </c>
      <c r="F101" s="128" t="s">
        <v>138</v>
      </c>
      <c r="G101" s="123">
        <v>2.5</v>
      </c>
      <c r="H101" s="124">
        <f t="shared" si="3"/>
        <v>243</v>
      </c>
      <c r="I101" s="123">
        <v>5</v>
      </c>
      <c r="J101" s="124">
        <f t="shared" si="4"/>
        <v>485</v>
      </c>
      <c r="K101" s="125">
        <f t="shared" si="5"/>
        <v>728</v>
      </c>
    </row>
    <row r="102" spans="1:11" ht="15">
      <c r="A102" s="59"/>
      <c r="B102" s="59"/>
      <c r="C102" s="61"/>
      <c r="D102" s="114"/>
      <c r="E102" s="122"/>
      <c r="F102" s="128"/>
      <c r="G102" s="123"/>
      <c r="H102" s="124">
        <f t="shared" si="3"/>
        <v>0</v>
      </c>
      <c r="I102" s="123">
        <v>0</v>
      </c>
      <c r="J102" s="124">
        <f t="shared" si="4"/>
        <v>0</v>
      </c>
      <c r="K102" s="125">
        <f t="shared" si="5"/>
        <v>0</v>
      </c>
    </row>
    <row r="103" spans="1:11" ht="15.75" thickBot="1">
      <c r="A103" s="59"/>
      <c r="B103" s="59"/>
      <c r="C103" s="61"/>
      <c r="D103" s="114"/>
      <c r="E103" s="122"/>
      <c r="F103" s="128"/>
      <c r="G103" s="123"/>
      <c r="H103" s="124">
        <f t="shared" si="3"/>
        <v>0</v>
      </c>
      <c r="I103" s="123">
        <v>0</v>
      </c>
      <c r="J103" s="124">
        <f t="shared" si="4"/>
        <v>0</v>
      </c>
      <c r="K103" s="125">
        <f t="shared" si="5"/>
        <v>0</v>
      </c>
    </row>
    <row r="104" spans="1:11" ht="16.5" thickTop="1">
      <c r="A104" s="59"/>
      <c r="B104" s="59"/>
      <c r="C104" s="61"/>
      <c r="D104" s="174" t="s">
        <v>179</v>
      </c>
      <c r="E104" s="122"/>
      <c r="F104" s="128"/>
      <c r="G104" s="123"/>
      <c r="H104" s="178">
        <f>SUM(H92:H103)</f>
        <v>643</v>
      </c>
      <c r="I104" s="123">
        <v>0</v>
      </c>
      <c r="J104" s="178">
        <f>SUM(J92:J103)</f>
        <v>818</v>
      </c>
      <c r="K104" s="179">
        <f t="shared" si="5"/>
        <v>1461</v>
      </c>
    </row>
    <row r="105" spans="1:11" ht="15">
      <c r="A105" s="59"/>
      <c r="B105" s="59"/>
      <c r="C105" s="61"/>
      <c r="D105" s="114"/>
      <c r="E105" s="122"/>
      <c r="F105" s="128"/>
      <c r="G105" s="123"/>
      <c r="H105" s="124">
        <f t="shared" si="3"/>
        <v>0</v>
      </c>
      <c r="I105" s="123">
        <v>0</v>
      </c>
      <c r="J105" s="124">
        <f t="shared" si="4"/>
        <v>0</v>
      </c>
      <c r="K105" s="125">
        <f t="shared" si="5"/>
        <v>0</v>
      </c>
    </row>
    <row r="106" spans="1:11" ht="15">
      <c r="A106" s="59"/>
      <c r="B106" s="59"/>
      <c r="C106" s="61"/>
      <c r="D106" s="114"/>
      <c r="E106" s="122"/>
      <c r="F106" s="128"/>
      <c r="G106" s="123"/>
      <c r="H106" s="124">
        <f t="shared" si="3"/>
        <v>0</v>
      </c>
      <c r="I106" s="123">
        <v>0</v>
      </c>
      <c r="J106" s="124">
        <f t="shared" si="4"/>
        <v>0</v>
      </c>
      <c r="K106" s="125">
        <f t="shared" si="5"/>
        <v>0</v>
      </c>
    </row>
    <row r="107" spans="1:11" ht="15">
      <c r="A107" s="59"/>
      <c r="B107" s="59"/>
      <c r="C107" s="61"/>
      <c r="D107" s="114"/>
      <c r="E107" s="122"/>
      <c r="F107" s="128"/>
      <c r="G107" s="123"/>
      <c r="H107" s="124">
        <f t="shared" si="3"/>
        <v>0</v>
      </c>
      <c r="I107" s="123">
        <v>0</v>
      </c>
      <c r="J107" s="124">
        <f t="shared" si="4"/>
        <v>0</v>
      </c>
      <c r="K107" s="125">
        <f t="shared" si="5"/>
        <v>0</v>
      </c>
    </row>
    <row r="108" spans="1:11" ht="15">
      <c r="A108" s="59"/>
      <c r="B108" s="59"/>
      <c r="C108" s="61"/>
      <c r="D108" s="114"/>
      <c r="E108" s="122"/>
      <c r="F108" s="128"/>
      <c r="G108" s="123"/>
      <c r="H108" s="124">
        <f t="shared" si="3"/>
        <v>0</v>
      </c>
      <c r="I108" s="123">
        <v>0</v>
      </c>
      <c r="J108" s="124">
        <f t="shared" si="4"/>
        <v>0</v>
      </c>
      <c r="K108" s="125">
        <f t="shared" si="5"/>
        <v>0</v>
      </c>
    </row>
    <row r="109" spans="1:11" ht="15">
      <c r="A109" s="59"/>
      <c r="B109" s="59"/>
      <c r="C109" s="61"/>
      <c r="D109" s="114"/>
      <c r="E109" s="122"/>
      <c r="F109" s="128"/>
      <c r="G109" s="123"/>
      <c r="H109" s="124">
        <f t="shared" si="3"/>
        <v>0</v>
      </c>
      <c r="I109" s="123">
        <v>0</v>
      </c>
      <c r="J109" s="124">
        <f t="shared" si="4"/>
        <v>0</v>
      </c>
      <c r="K109" s="125">
        <f t="shared" si="5"/>
        <v>0</v>
      </c>
    </row>
    <row r="110" spans="1:11" ht="15.75">
      <c r="A110" s="167" t="s">
        <v>180</v>
      </c>
      <c r="B110" s="173" t="s">
        <v>181</v>
      </c>
      <c r="C110" s="168"/>
      <c r="D110" s="180"/>
      <c r="E110" s="122"/>
      <c r="F110" s="128"/>
      <c r="G110" s="123"/>
      <c r="H110" s="124">
        <f t="shared" si="3"/>
        <v>0</v>
      </c>
      <c r="I110" s="123">
        <v>0</v>
      </c>
      <c r="J110" s="124">
        <f t="shared" si="4"/>
        <v>0</v>
      </c>
      <c r="K110" s="125">
        <f t="shared" si="5"/>
        <v>0</v>
      </c>
    </row>
    <row r="111" spans="1:11" ht="15">
      <c r="A111" s="59"/>
      <c r="B111" s="59"/>
      <c r="C111" s="61"/>
      <c r="D111" s="114"/>
      <c r="E111" s="122"/>
      <c r="F111" s="128"/>
      <c r="G111" s="123"/>
      <c r="H111" s="124">
        <f t="shared" si="3"/>
        <v>0</v>
      </c>
      <c r="I111" s="123">
        <v>0</v>
      </c>
      <c r="J111" s="124">
        <f t="shared" si="4"/>
        <v>0</v>
      </c>
      <c r="K111" s="125">
        <f t="shared" si="5"/>
        <v>0</v>
      </c>
    </row>
    <row r="112" spans="1:11" ht="30" customHeight="1">
      <c r="A112" s="59"/>
      <c r="B112" s="181" t="s">
        <v>113</v>
      </c>
      <c r="C112" s="237" t="s">
        <v>494</v>
      </c>
      <c r="D112" s="238"/>
      <c r="E112" s="122">
        <v>2</v>
      </c>
      <c r="F112" s="128" t="s">
        <v>182</v>
      </c>
      <c r="G112" s="123">
        <v>15000</v>
      </c>
      <c r="H112" s="124">
        <f t="shared" si="3"/>
        <v>30000</v>
      </c>
      <c r="I112" s="123">
        <v>2750</v>
      </c>
      <c r="J112" s="124">
        <f t="shared" si="4"/>
        <v>5500</v>
      </c>
      <c r="K112" s="125">
        <f t="shared" si="5"/>
        <v>35500</v>
      </c>
    </row>
    <row r="113" spans="1:11" ht="15">
      <c r="A113" s="59"/>
      <c r="B113" s="59" t="s">
        <v>117</v>
      </c>
      <c r="C113" s="61" t="s">
        <v>183</v>
      </c>
      <c r="D113" s="114"/>
      <c r="E113" s="122">
        <v>55</v>
      </c>
      <c r="F113" s="128" t="s">
        <v>115</v>
      </c>
      <c r="G113" s="123">
        <v>100</v>
      </c>
      <c r="H113" s="124">
        <f t="shared" si="3"/>
        <v>5500</v>
      </c>
      <c r="I113" s="123">
        <v>25</v>
      </c>
      <c r="J113" s="124">
        <f t="shared" si="4"/>
        <v>1375</v>
      </c>
      <c r="K113" s="125">
        <f t="shared" si="5"/>
        <v>6875</v>
      </c>
    </row>
    <row r="114" spans="1:11" ht="15" customHeight="1">
      <c r="A114" s="59"/>
      <c r="B114" s="181" t="s">
        <v>118</v>
      </c>
      <c r="C114" s="237" t="s">
        <v>495</v>
      </c>
      <c r="D114" s="238"/>
      <c r="E114" s="122">
        <v>1</v>
      </c>
      <c r="F114" s="128" t="s">
        <v>184</v>
      </c>
      <c r="G114" s="123">
        <v>9000</v>
      </c>
      <c r="H114" s="124">
        <f t="shared" si="3"/>
        <v>9000</v>
      </c>
      <c r="I114" s="123">
        <v>1500</v>
      </c>
      <c r="J114" s="124">
        <f t="shared" si="4"/>
        <v>1500</v>
      </c>
      <c r="K114" s="125">
        <f t="shared" si="5"/>
        <v>10500</v>
      </c>
    </row>
    <row r="115" spans="1:11" ht="15">
      <c r="A115" s="59"/>
      <c r="B115" s="59"/>
      <c r="C115" s="61"/>
      <c r="D115" s="114"/>
      <c r="E115" s="122"/>
      <c r="F115" s="128"/>
      <c r="G115" s="123"/>
      <c r="H115" s="124">
        <f t="shared" si="3"/>
        <v>0</v>
      </c>
      <c r="I115" s="123">
        <v>0</v>
      </c>
      <c r="J115" s="124">
        <f t="shared" si="4"/>
        <v>0</v>
      </c>
      <c r="K115" s="125">
        <f t="shared" si="5"/>
        <v>0</v>
      </c>
    </row>
    <row r="116" spans="1:11" ht="15.75" thickBot="1">
      <c r="A116" s="59"/>
      <c r="B116" s="59"/>
      <c r="C116" s="61"/>
      <c r="D116" s="114"/>
      <c r="E116" s="122"/>
      <c r="F116" s="128"/>
      <c r="G116" s="123"/>
      <c r="H116" s="124">
        <f t="shared" si="3"/>
        <v>0</v>
      </c>
      <c r="I116" s="123">
        <v>0</v>
      </c>
      <c r="J116" s="124">
        <f t="shared" si="4"/>
        <v>0</v>
      </c>
      <c r="K116" s="125">
        <f t="shared" si="5"/>
        <v>0</v>
      </c>
    </row>
    <row r="117" spans="1:11" ht="16.5" thickTop="1">
      <c r="A117" s="59"/>
      <c r="B117" s="59"/>
      <c r="C117" s="61"/>
      <c r="D117" s="174" t="s">
        <v>189</v>
      </c>
      <c r="E117" s="122"/>
      <c r="F117" s="128"/>
      <c r="G117" s="123"/>
      <c r="H117" s="178">
        <f>SUM(H105:H116)</f>
        <v>44500</v>
      </c>
      <c r="I117" s="123">
        <v>0</v>
      </c>
      <c r="J117" s="178">
        <f>SUM(J105:J116)</f>
        <v>8375</v>
      </c>
      <c r="K117" s="179">
        <f t="shared" si="5"/>
        <v>52875</v>
      </c>
    </row>
    <row r="118" spans="1:11" ht="15">
      <c r="A118" s="59"/>
      <c r="B118" s="59"/>
      <c r="C118" s="61"/>
      <c r="D118" s="114"/>
      <c r="E118" s="122"/>
      <c r="F118" s="128"/>
      <c r="G118" s="123"/>
      <c r="H118" s="124">
        <f t="shared" si="3"/>
        <v>0</v>
      </c>
      <c r="I118" s="123">
        <v>0</v>
      </c>
      <c r="J118" s="124">
        <f t="shared" si="4"/>
        <v>0</v>
      </c>
      <c r="K118" s="125">
        <f t="shared" si="5"/>
        <v>0</v>
      </c>
    </row>
    <row r="119" spans="1:11" ht="15">
      <c r="A119" s="59"/>
      <c r="B119" s="59"/>
      <c r="C119" s="61"/>
      <c r="D119" s="114"/>
      <c r="E119" s="122"/>
      <c r="F119" s="128"/>
      <c r="G119" s="123"/>
      <c r="H119" s="124">
        <f t="shared" si="3"/>
        <v>0</v>
      </c>
      <c r="I119" s="123">
        <v>0</v>
      </c>
      <c r="J119" s="124">
        <f t="shared" si="4"/>
        <v>0</v>
      </c>
      <c r="K119" s="125">
        <f t="shared" si="5"/>
        <v>0</v>
      </c>
    </row>
    <row r="120" spans="1:11" ht="15">
      <c r="A120" s="59"/>
      <c r="B120" s="59"/>
      <c r="C120" s="61"/>
      <c r="D120" s="114"/>
      <c r="E120" s="122"/>
      <c r="F120" s="128"/>
      <c r="G120" s="123"/>
      <c r="H120" s="124">
        <f t="shared" si="3"/>
        <v>0</v>
      </c>
      <c r="I120" s="123">
        <v>0</v>
      </c>
      <c r="J120" s="124">
        <f t="shared" si="4"/>
        <v>0</v>
      </c>
      <c r="K120" s="125">
        <f t="shared" si="5"/>
        <v>0</v>
      </c>
    </row>
    <row r="121" spans="1:11" ht="15.75">
      <c r="A121" s="167" t="s">
        <v>190</v>
      </c>
      <c r="B121" s="173" t="s">
        <v>191</v>
      </c>
      <c r="C121" s="168"/>
      <c r="D121" s="180"/>
      <c r="E121" s="122"/>
      <c r="F121" s="128"/>
      <c r="G121" s="123"/>
      <c r="H121" s="124">
        <f t="shared" si="3"/>
        <v>0</v>
      </c>
      <c r="I121" s="123">
        <v>0</v>
      </c>
      <c r="J121" s="124">
        <f t="shared" si="4"/>
        <v>0</v>
      </c>
      <c r="K121" s="125">
        <f t="shared" si="5"/>
        <v>0</v>
      </c>
    </row>
    <row r="122" spans="1:11" ht="15">
      <c r="A122" s="59"/>
      <c r="B122" s="59"/>
      <c r="C122" s="61"/>
      <c r="D122" s="114"/>
      <c r="E122" s="122"/>
      <c r="F122" s="128"/>
      <c r="G122" s="123"/>
      <c r="H122" s="124">
        <f aca="true" t="shared" si="8" ref="H122:H153">ROUND(+E122*G122,0)</f>
        <v>0</v>
      </c>
      <c r="I122" s="123">
        <v>0</v>
      </c>
      <c r="J122" s="124">
        <f aca="true" t="shared" si="9" ref="J122:J153">ROUND(+E122*I122,0)</f>
        <v>0</v>
      </c>
      <c r="K122" s="125">
        <f aca="true" t="shared" si="10" ref="K122:K153">J122+H122</f>
        <v>0</v>
      </c>
    </row>
    <row r="123" spans="1:11" ht="15">
      <c r="A123" s="59"/>
      <c r="B123" s="169" t="s">
        <v>192</v>
      </c>
      <c r="C123" s="61"/>
      <c r="D123" s="114"/>
      <c r="E123" s="122"/>
      <c r="F123" s="128"/>
      <c r="G123" s="123"/>
      <c r="H123" s="124">
        <f t="shared" si="8"/>
        <v>0</v>
      </c>
      <c r="I123" s="123">
        <v>0</v>
      </c>
      <c r="J123" s="124">
        <f t="shared" si="9"/>
        <v>0</v>
      </c>
      <c r="K123" s="125">
        <f t="shared" si="10"/>
        <v>0</v>
      </c>
    </row>
    <row r="124" spans="1:11" ht="15">
      <c r="A124" s="59"/>
      <c r="B124" s="59"/>
      <c r="C124" s="61"/>
      <c r="D124" s="114"/>
      <c r="E124" s="122"/>
      <c r="F124" s="128"/>
      <c r="G124" s="123"/>
      <c r="H124" s="124">
        <f t="shared" si="8"/>
        <v>0</v>
      </c>
      <c r="I124" s="123">
        <v>0</v>
      </c>
      <c r="J124" s="124">
        <f t="shared" si="9"/>
        <v>0</v>
      </c>
      <c r="K124" s="125">
        <f t="shared" si="10"/>
        <v>0</v>
      </c>
    </row>
    <row r="125" spans="1:11" ht="15">
      <c r="A125" s="59"/>
      <c r="B125" s="59" t="s">
        <v>108</v>
      </c>
      <c r="C125" s="61" t="s">
        <v>466</v>
      </c>
      <c r="D125" s="114"/>
      <c r="E125" s="122">
        <v>30</v>
      </c>
      <c r="F125" s="128" t="s">
        <v>115</v>
      </c>
      <c r="G125" s="123">
        <v>72</v>
      </c>
      <c r="H125" s="124">
        <f t="shared" si="8"/>
        <v>2160</v>
      </c>
      <c r="I125" s="123">
        <v>8.333333333333334</v>
      </c>
      <c r="J125" s="124">
        <f t="shared" si="9"/>
        <v>250</v>
      </c>
      <c r="K125" s="125">
        <f t="shared" si="10"/>
        <v>2410</v>
      </c>
    </row>
    <row r="126" spans="1:11" ht="15">
      <c r="A126" s="59"/>
      <c r="B126" s="59" t="s">
        <v>113</v>
      </c>
      <c r="C126" s="61" t="s">
        <v>193</v>
      </c>
      <c r="D126" s="114"/>
      <c r="E126" s="122">
        <f>699</f>
        <v>699</v>
      </c>
      <c r="F126" s="128" t="s">
        <v>115</v>
      </c>
      <c r="G126" s="123">
        <v>2</v>
      </c>
      <c r="H126" s="124">
        <f t="shared" si="8"/>
        <v>1398</v>
      </c>
      <c r="I126" s="123">
        <v>6.666666666666667</v>
      </c>
      <c r="J126" s="124">
        <f t="shared" si="9"/>
        <v>4660</v>
      </c>
      <c r="K126" s="125">
        <f t="shared" si="10"/>
        <v>6058</v>
      </c>
    </row>
    <row r="127" spans="1:11" ht="15">
      <c r="A127" s="59"/>
      <c r="B127" s="59" t="s">
        <v>116</v>
      </c>
      <c r="C127" s="61" t="s">
        <v>194</v>
      </c>
      <c r="D127" s="114"/>
      <c r="E127" s="122">
        <v>35</v>
      </c>
      <c r="F127" s="128" t="s">
        <v>115</v>
      </c>
      <c r="G127" s="123">
        <v>10</v>
      </c>
      <c r="H127" s="124">
        <f t="shared" si="8"/>
        <v>350</v>
      </c>
      <c r="I127" s="123">
        <v>30</v>
      </c>
      <c r="J127" s="124">
        <f t="shared" si="9"/>
        <v>1050</v>
      </c>
      <c r="K127" s="125">
        <f t="shared" si="10"/>
        <v>1400</v>
      </c>
    </row>
    <row r="128" spans="1:11" ht="15">
      <c r="A128" s="59"/>
      <c r="B128" s="59" t="s">
        <v>117</v>
      </c>
      <c r="C128" s="61" t="s">
        <v>195</v>
      </c>
      <c r="D128" s="114"/>
      <c r="E128" s="122">
        <v>428</v>
      </c>
      <c r="F128" s="128" t="s">
        <v>115</v>
      </c>
      <c r="G128" s="123">
        <v>5</v>
      </c>
      <c r="H128" s="124">
        <f t="shared" si="8"/>
        <v>2140</v>
      </c>
      <c r="I128" s="123">
        <v>4.166666666666667</v>
      </c>
      <c r="J128" s="124">
        <f t="shared" si="9"/>
        <v>1783</v>
      </c>
      <c r="K128" s="125">
        <f t="shared" si="10"/>
        <v>3923</v>
      </c>
    </row>
    <row r="129" spans="1:11" ht="15">
      <c r="A129" s="59"/>
      <c r="B129" s="59"/>
      <c r="C129" s="61"/>
      <c r="D129" s="114"/>
      <c r="E129" s="122"/>
      <c r="F129" s="128"/>
      <c r="G129" s="123"/>
      <c r="H129" s="124">
        <f t="shared" si="8"/>
        <v>0</v>
      </c>
      <c r="I129" s="123">
        <v>0</v>
      </c>
      <c r="J129" s="124">
        <f t="shared" si="9"/>
        <v>0</v>
      </c>
      <c r="K129" s="125">
        <f t="shared" si="10"/>
        <v>0</v>
      </c>
    </row>
    <row r="130" spans="1:11" ht="15">
      <c r="A130" s="59"/>
      <c r="B130" s="169" t="s">
        <v>199</v>
      </c>
      <c r="C130" s="61"/>
      <c r="D130" s="114"/>
      <c r="E130" s="122"/>
      <c r="F130" s="128"/>
      <c r="G130" s="123"/>
      <c r="H130" s="124">
        <f t="shared" si="8"/>
        <v>0</v>
      </c>
      <c r="I130" s="123">
        <v>0</v>
      </c>
      <c r="J130" s="124">
        <f t="shared" si="9"/>
        <v>0</v>
      </c>
      <c r="K130" s="125">
        <f t="shared" si="10"/>
        <v>0</v>
      </c>
    </row>
    <row r="131" spans="1:11" ht="15">
      <c r="A131" s="59"/>
      <c r="B131" s="59"/>
      <c r="C131" s="61"/>
      <c r="D131" s="114"/>
      <c r="E131" s="122"/>
      <c r="F131" s="128"/>
      <c r="G131" s="123"/>
      <c r="H131" s="124">
        <f t="shared" si="8"/>
        <v>0</v>
      </c>
      <c r="I131" s="123">
        <v>0</v>
      </c>
      <c r="J131" s="124">
        <f t="shared" si="9"/>
        <v>0</v>
      </c>
      <c r="K131" s="125">
        <f t="shared" si="10"/>
        <v>0</v>
      </c>
    </row>
    <row r="132" spans="1:11" ht="15">
      <c r="A132" s="59"/>
      <c r="B132" s="59" t="s">
        <v>108</v>
      </c>
      <c r="C132" s="61" t="s">
        <v>202</v>
      </c>
      <c r="D132" s="114"/>
      <c r="E132" s="122">
        <v>140</v>
      </c>
      <c r="F132" s="128" t="s">
        <v>138</v>
      </c>
      <c r="G132" s="123">
        <v>7.5</v>
      </c>
      <c r="H132" s="124">
        <f t="shared" si="8"/>
        <v>1050</v>
      </c>
      <c r="I132" s="123">
        <v>2.5</v>
      </c>
      <c r="J132" s="124">
        <f t="shared" si="9"/>
        <v>350</v>
      </c>
      <c r="K132" s="125">
        <f t="shared" si="10"/>
        <v>1400</v>
      </c>
    </row>
    <row r="133" spans="1:11" ht="15">
      <c r="A133" s="59"/>
      <c r="B133" s="59"/>
      <c r="C133" s="61"/>
      <c r="D133" s="114"/>
      <c r="E133" s="122"/>
      <c r="F133" s="128"/>
      <c r="G133" s="123"/>
      <c r="H133" s="124">
        <f t="shared" si="8"/>
        <v>0</v>
      </c>
      <c r="I133" s="123">
        <v>0</v>
      </c>
      <c r="J133" s="124">
        <f t="shared" si="9"/>
        <v>0</v>
      </c>
      <c r="K133" s="125">
        <f t="shared" si="10"/>
        <v>0</v>
      </c>
    </row>
    <row r="134" spans="1:11" ht="15">
      <c r="A134" s="59"/>
      <c r="B134" s="59"/>
      <c r="C134" s="61"/>
      <c r="D134" s="114"/>
      <c r="E134" s="122"/>
      <c r="F134" s="128"/>
      <c r="G134" s="123"/>
      <c r="H134" s="124">
        <f t="shared" si="8"/>
        <v>0</v>
      </c>
      <c r="I134" s="123">
        <v>0</v>
      </c>
      <c r="J134" s="124">
        <f t="shared" si="9"/>
        <v>0</v>
      </c>
      <c r="K134" s="125">
        <f t="shared" si="10"/>
        <v>0</v>
      </c>
    </row>
    <row r="135" spans="1:11" ht="15">
      <c r="A135" s="59"/>
      <c r="B135" s="169" t="s">
        <v>198</v>
      </c>
      <c r="C135" s="61"/>
      <c r="D135" s="114"/>
      <c r="E135" s="122"/>
      <c r="F135" s="128"/>
      <c r="G135" s="123"/>
      <c r="H135" s="124">
        <f t="shared" si="8"/>
        <v>0</v>
      </c>
      <c r="I135" s="123">
        <v>0</v>
      </c>
      <c r="J135" s="124">
        <f t="shared" si="9"/>
        <v>0</v>
      </c>
      <c r="K135" s="125">
        <f t="shared" si="10"/>
        <v>0</v>
      </c>
    </row>
    <row r="136" spans="1:11" ht="15">
      <c r="A136" s="59"/>
      <c r="B136" s="59"/>
      <c r="C136" s="61"/>
      <c r="D136" s="114"/>
      <c r="E136" s="122"/>
      <c r="F136" s="128"/>
      <c r="G136" s="123"/>
      <c r="H136" s="124">
        <f t="shared" si="8"/>
        <v>0</v>
      </c>
      <c r="I136" s="123">
        <v>0</v>
      </c>
      <c r="J136" s="124">
        <f t="shared" si="9"/>
        <v>0</v>
      </c>
      <c r="K136" s="125">
        <f t="shared" si="10"/>
        <v>0</v>
      </c>
    </row>
    <row r="137" spans="1:11" ht="15">
      <c r="A137" s="59"/>
      <c r="B137" s="59" t="s">
        <v>108</v>
      </c>
      <c r="C137" s="61" t="s">
        <v>205</v>
      </c>
      <c r="D137" s="114"/>
      <c r="E137" s="122">
        <f>E132*9</f>
        <v>1260</v>
      </c>
      <c r="F137" s="128" t="s">
        <v>115</v>
      </c>
      <c r="G137" s="123">
        <v>0.25</v>
      </c>
      <c r="H137" s="124">
        <f t="shared" si="8"/>
        <v>315</v>
      </c>
      <c r="I137" s="123">
        <v>0.8333333333333334</v>
      </c>
      <c r="J137" s="124">
        <f t="shared" si="9"/>
        <v>1050</v>
      </c>
      <c r="K137" s="125">
        <f t="shared" si="10"/>
        <v>1365</v>
      </c>
    </row>
    <row r="138" spans="1:11" ht="15">
      <c r="A138" s="59"/>
      <c r="B138" s="59" t="s">
        <v>113</v>
      </c>
      <c r="C138" s="61" t="s">
        <v>207</v>
      </c>
      <c r="D138" s="114"/>
      <c r="E138" s="122">
        <v>1594</v>
      </c>
      <c r="F138" s="128" t="s">
        <v>115</v>
      </c>
      <c r="G138" s="123">
        <v>2</v>
      </c>
      <c r="H138" s="124">
        <f t="shared" si="8"/>
        <v>3188</v>
      </c>
      <c r="I138" s="123">
        <v>6.666666666666667</v>
      </c>
      <c r="J138" s="124">
        <f t="shared" si="9"/>
        <v>10627</v>
      </c>
      <c r="K138" s="125">
        <f t="shared" si="10"/>
        <v>13815</v>
      </c>
    </row>
    <row r="139" spans="1:11" ht="15">
      <c r="A139" s="59"/>
      <c r="B139" s="59" t="s">
        <v>116</v>
      </c>
      <c r="C139" s="61" t="s">
        <v>208</v>
      </c>
      <c r="D139" s="114"/>
      <c r="E139" s="122">
        <f>E138*0.05</f>
        <v>79.7</v>
      </c>
      <c r="F139" s="128" t="s">
        <v>115</v>
      </c>
      <c r="G139" s="123">
        <v>20</v>
      </c>
      <c r="H139" s="124">
        <f t="shared" si="8"/>
        <v>1594</v>
      </c>
      <c r="I139" s="123">
        <v>15</v>
      </c>
      <c r="J139" s="124">
        <f t="shared" si="9"/>
        <v>1196</v>
      </c>
      <c r="K139" s="125">
        <f t="shared" si="10"/>
        <v>2790</v>
      </c>
    </row>
    <row r="140" spans="1:11" ht="15">
      <c r="A140" s="59"/>
      <c r="B140" s="59" t="s">
        <v>117</v>
      </c>
      <c r="C140" s="61" t="s">
        <v>209</v>
      </c>
      <c r="D140" s="114"/>
      <c r="E140" s="122">
        <v>212</v>
      </c>
      <c r="F140" s="128" t="s">
        <v>115</v>
      </c>
      <c r="G140" s="123">
        <v>20</v>
      </c>
      <c r="H140" s="124">
        <f t="shared" si="8"/>
        <v>4240</v>
      </c>
      <c r="I140" s="123">
        <v>8.333333333333334</v>
      </c>
      <c r="J140" s="124">
        <f t="shared" si="9"/>
        <v>1767</v>
      </c>
      <c r="K140" s="125">
        <f t="shared" si="10"/>
        <v>6007</v>
      </c>
    </row>
    <row r="141" spans="1:11" ht="15">
      <c r="A141" s="59"/>
      <c r="B141" s="59"/>
      <c r="C141" s="61"/>
      <c r="D141" s="114"/>
      <c r="E141" s="122"/>
      <c r="F141" s="128"/>
      <c r="G141" s="123"/>
      <c r="H141" s="124">
        <f t="shared" si="8"/>
        <v>0</v>
      </c>
      <c r="I141" s="123">
        <v>0</v>
      </c>
      <c r="J141" s="124">
        <f t="shared" si="9"/>
        <v>0</v>
      </c>
      <c r="K141" s="125">
        <f t="shared" si="10"/>
        <v>0</v>
      </c>
    </row>
    <row r="142" spans="1:11" ht="15">
      <c r="A142" s="59"/>
      <c r="B142" s="59"/>
      <c r="C142" s="61"/>
      <c r="D142" s="114"/>
      <c r="E142" s="122"/>
      <c r="F142" s="128"/>
      <c r="G142" s="123"/>
      <c r="H142" s="124">
        <f t="shared" si="8"/>
        <v>0</v>
      </c>
      <c r="I142" s="123">
        <v>0</v>
      </c>
      <c r="J142" s="124">
        <f t="shared" si="9"/>
        <v>0</v>
      </c>
      <c r="K142" s="125">
        <f t="shared" si="10"/>
        <v>0</v>
      </c>
    </row>
    <row r="143" spans="1:11" ht="15">
      <c r="A143" s="59"/>
      <c r="B143" s="169" t="s">
        <v>206</v>
      </c>
      <c r="C143" s="61"/>
      <c r="D143" s="114"/>
      <c r="E143" s="122"/>
      <c r="F143" s="128"/>
      <c r="G143" s="123"/>
      <c r="H143" s="124">
        <f t="shared" si="8"/>
        <v>0</v>
      </c>
      <c r="I143" s="123">
        <v>0</v>
      </c>
      <c r="J143" s="124">
        <f t="shared" si="9"/>
        <v>0</v>
      </c>
      <c r="K143" s="125">
        <f t="shared" si="10"/>
        <v>0</v>
      </c>
    </row>
    <row r="144" spans="1:11" ht="15">
      <c r="A144" s="59"/>
      <c r="B144" s="59"/>
      <c r="C144" s="61"/>
      <c r="D144" s="114"/>
      <c r="E144" s="122"/>
      <c r="F144" s="128"/>
      <c r="G144" s="123"/>
      <c r="H144" s="124">
        <f t="shared" si="8"/>
        <v>0</v>
      </c>
      <c r="I144" s="123">
        <v>0</v>
      </c>
      <c r="J144" s="124">
        <f t="shared" si="9"/>
        <v>0</v>
      </c>
      <c r="K144" s="125">
        <f t="shared" si="10"/>
        <v>0</v>
      </c>
    </row>
    <row r="145" spans="1:11" ht="15">
      <c r="A145" s="59"/>
      <c r="B145" s="59" t="s">
        <v>108</v>
      </c>
      <c r="C145" s="61" t="s">
        <v>380</v>
      </c>
      <c r="D145" s="114"/>
      <c r="E145" s="122">
        <f>912+428</f>
        <v>1340</v>
      </c>
      <c r="F145" s="128" t="s">
        <v>115</v>
      </c>
      <c r="G145" s="123">
        <v>25</v>
      </c>
      <c r="H145" s="124">
        <f t="shared" si="8"/>
        <v>33500</v>
      </c>
      <c r="I145" s="123">
        <v>4.166666666666667</v>
      </c>
      <c r="J145" s="124">
        <f t="shared" si="9"/>
        <v>5583</v>
      </c>
      <c r="K145" s="125">
        <f t="shared" si="10"/>
        <v>39083</v>
      </c>
    </row>
    <row r="146" spans="1:11" ht="15">
      <c r="A146" s="59"/>
      <c r="B146" s="59"/>
      <c r="C146" s="61"/>
      <c r="D146" s="114"/>
      <c r="E146" s="122"/>
      <c r="F146" s="128"/>
      <c r="G146" s="123"/>
      <c r="H146" s="124">
        <f t="shared" si="8"/>
        <v>0</v>
      </c>
      <c r="I146" s="123">
        <v>0</v>
      </c>
      <c r="J146" s="124">
        <f t="shared" si="9"/>
        <v>0</v>
      </c>
      <c r="K146" s="125">
        <f t="shared" si="10"/>
        <v>0</v>
      </c>
    </row>
    <row r="147" spans="1:11" ht="15">
      <c r="A147" s="59"/>
      <c r="B147" s="169" t="s">
        <v>215</v>
      </c>
      <c r="C147" s="61"/>
      <c r="D147" s="114"/>
      <c r="E147" s="122"/>
      <c r="F147" s="128"/>
      <c r="G147" s="123"/>
      <c r="H147" s="124">
        <f t="shared" si="8"/>
        <v>0</v>
      </c>
      <c r="I147" s="123">
        <v>0</v>
      </c>
      <c r="J147" s="124">
        <f t="shared" si="9"/>
        <v>0</v>
      </c>
      <c r="K147" s="125">
        <f t="shared" si="10"/>
        <v>0</v>
      </c>
    </row>
    <row r="148" spans="1:11" ht="15">
      <c r="A148" s="59"/>
      <c r="B148" s="59"/>
      <c r="C148" s="61"/>
      <c r="D148" s="114"/>
      <c r="E148" s="122"/>
      <c r="F148" s="128"/>
      <c r="G148" s="123"/>
      <c r="H148" s="124">
        <f t="shared" si="8"/>
        <v>0</v>
      </c>
      <c r="I148" s="123">
        <v>0</v>
      </c>
      <c r="J148" s="124">
        <f t="shared" si="9"/>
        <v>0</v>
      </c>
      <c r="K148" s="125">
        <f t="shared" si="10"/>
        <v>0</v>
      </c>
    </row>
    <row r="149" spans="1:11" ht="15">
      <c r="A149" s="59"/>
      <c r="B149" s="59" t="s">
        <v>108</v>
      </c>
      <c r="C149" s="61" t="s">
        <v>482</v>
      </c>
      <c r="D149" s="114"/>
      <c r="E149" s="122">
        <f>3</f>
        <v>3</v>
      </c>
      <c r="F149" s="128" t="s">
        <v>217</v>
      </c>
      <c r="G149" s="123">
        <v>25</v>
      </c>
      <c r="H149" s="124">
        <f t="shared" si="8"/>
        <v>75</v>
      </c>
      <c r="I149" s="123">
        <v>104.16666666666667</v>
      </c>
      <c r="J149" s="124">
        <f t="shared" si="9"/>
        <v>313</v>
      </c>
      <c r="K149" s="125">
        <f t="shared" si="10"/>
        <v>388</v>
      </c>
    </row>
    <row r="150" spans="1:11" ht="15">
      <c r="A150" s="59"/>
      <c r="B150" s="59" t="s">
        <v>113</v>
      </c>
      <c r="C150" s="61" t="s">
        <v>218</v>
      </c>
      <c r="D150" s="114"/>
      <c r="E150" s="122">
        <v>1</v>
      </c>
      <c r="F150" s="128" t="s">
        <v>123</v>
      </c>
      <c r="G150" s="123">
        <v>500</v>
      </c>
      <c r="H150" s="124">
        <f t="shared" si="8"/>
        <v>500</v>
      </c>
      <c r="I150" s="123">
        <v>1250</v>
      </c>
      <c r="J150" s="124">
        <f t="shared" si="9"/>
        <v>1250</v>
      </c>
      <c r="K150" s="125">
        <f t="shared" si="10"/>
        <v>1750</v>
      </c>
    </row>
    <row r="151" spans="1:11" ht="15.75" thickBot="1">
      <c r="A151" s="59"/>
      <c r="B151" s="59"/>
      <c r="C151" s="61"/>
      <c r="D151" s="114"/>
      <c r="E151" s="122"/>
      <c r="F151" s="128"/>
      <c r="G151" s="123"/>
      <c r="H151" s="124">
        <f t="shared" si="8"/>
        <v>0</v>
      </c>
      <c r="I151" s="123">
        <v>0</v>
      </c>
      <c r="J151" s="124">
        <f t="shared" si="9"/>
        <v>0</v>
      </c>
      <c r="K151" s="125">
        <f t="shared" si="10"/>
        <v>0</v>
      </c>
    </row>
    <row r="152" spans="1:11" ht="16.5" thickTop="1">
      <c r="A152" s="59"/>
      <c r="B152" s="59"/>
      <c r="C152" s="61"/>
      <c r="D152" s="174" t="s">
        <v>219</v>
      </c>
      <c r="E152" s="122"/>
      <c r="F152" s="128"/>
      <c r="G152" s="123"/>
      <c r="H152" s="178">
        <f>SUM(H118:H151)</f>
        <v>50510</v>
      </c>
      <c r="I152" s="123">
        <v>0</v>
      </c>
      <c r="J152" s="178">
        <f>SUM(J118:J151)</f>
        <v>29879</v>
      </c>
      <c r="K152" s="179">
        <f t="shared" si="10"/>
        <v>80389</v>
      </c>
    </row>
    <row r="153" spans="1:11" ht="15">
      <c r="A153" s="59"/>
      <c r="B153" s="59"/>
      <c r="C153" s="61"/>
      <c r="D153" s="114"/>
      <c r="E153" s="122"/>
      <c r="F153" s="128"/>
      <c r="G153" s="123"/>
      <c r="H153" s="124">
        <f t="shared" si="8"/>
        <v>0</v>
      </c>
      <c r="I153" s="123"/>
      <c r="J153" s="124">
        <f t="shared" si="9"/>
        <v>0</v>
      </c>
      <c r="K153" s="125">
        <f t="shared" si="10"/>
        <v>0</v>
      </c>
    </row>
    <row r="157" spans="8:13" ht="15">
      <c r="H157" s="6">
        <f>SUM(H14:H153)*0.5</f>
        <v>130478</v>
      </c>
      <c r="J157" s="6">
        <f>SUM(J15:J153)*0.5</f>
        <v>73953</v>
      </c>
      <c r="K157" s="6">
        <f>SUM(K14:K153)*0.5</f>
        <v>204431</v>
      </c>
      <c r="L157" s="6">
        <f>H157+J157</f>
        <v>204431</v>
      </c>
      <c r="M157" s="6">
        <f>'Summary 1ST FLOOR'!H20</f>
        <v>204431</v>
      </c>
    </row>
  </sheetData>
  <sheetProtection/>
  <mergeCells count="5">
    <mergeCell ref="C54:D54"/>
    <mergeCell ref="C86:D86"/>
    <mergeCell ref="C114:D114"/>
    <mergeCell ref="C65:D65"/>
    <mergeCell ref="C112:D112"/>
  </mergeCells>
  <printOptions/>
  <pageMargins left="0.75" right="0" top="0.5" bottom="0.25" header="0" footer="0"/>
  <pageSetup fitToHeight="7" horizontalDpi="150" verticalDpi="150" orientation="portrait" scale="55" r:id="rId1"/>
  <headerFooter alignWithMargins="0">
    <oddFooter>&amp;CPage &amp;P of &amp;N&amp;R&amp;D   &amp;T</oddFooter>
  </headerFooter>
  <rowBreaks count="1" manualBreakCount="1">
    <brk id="82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A1" sqref="A1:G1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400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1ST FLOOR'!G9</f>
        <v>1600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'Plum. Backup 1ST FLOOR'!B14</f>
        <v>Plumbing Demolition</v>
      </c>
      <c r="D13" s="43">
        <f>'Plum. Backup 1ST FLOOR'!G19</f>
        <v>122</v>
      </c>
      <c r="E13" s="43">
        <f>'Plum. Backup 1ST FLOOR'!I19</f>
        <v>912</v>
      </c>
      <c r="F13" s="43">
        <f aca="true" t="shared" si="0" ref="F13:F19">D13+E13</f>
        <v>1034</v>
      </c>
      <c r="G13" s="145">
        <f aca="true" t="shared" si="1" ref="G13:G40">F13/$G$9</f>
        <v>0.64625</v>
      </c>
    </row>
    <row r="14" spans="1:7" ht="15">
      <c r="A14" s="170"/>
      <c r="B14" s="131"/>
      <c r="C14" s="131" t="str">
        <f>'Plum. Backup 1ST FLOOR'!B22</f>
        <v>Storm Leader Piping</v>
      </c>
      <c r="D14" s="43">
        <f>'Plum. Backup 1ST FLOOR'!G30</f>
        <v>319</v>
      </c>
      <c r="E14" s="43">
        <f>'Plum. Backup 1ST FLOOR'!I30</f>
        <v>751</v>
      </c>
      <c r="F14" s="43">
        <f t="shared" si="0"/>
        <v>1070</v>
      </c>
      <c r="G14" s="145">
        <f t="shared" si="1"/>
        <v>0.66875</v>
      </c>
    </row>
    <row r="15" spans="1:7" ht="15">
      <c r="A15" s="170"/>
      <c r="B15" s="131"/>
      <c r="C15" s="131" t="str">
        <f>'Plum. Backup 1ST FLOOR'!B33</f>
        <v>Sanitary Waste and Vent Piping Above Slab</v>
      </c>
      <c r="D15" s="43">
        <f>'Plum. Backup 1ST FLOOR'!G40</f>
        <v>280</v>
      </c>
      <c r="E15" s="43">
        <f>'Plum. Backup 1ST FLOOR'!I40</f>
        <v>671</v>
      </c>
      <c r="F15" s="43">
        <f t="shared" si="0"/>
        <v>951</v>
      </c>
      <c r="G15" s="145">
        <f t="shared" si="1"/>
        <v>0.594375</v>
      </c>
    </row>
    <row r="16" spans="1:7" ht="15">
      <c r="A16" s="170"/>
      <c r="B16" s="131"/>
      <c r="C16" s="131" t="str">
        <f>'Plum. Backup 1ST FLOOR'!B43</f>
        <v>Domestic Water Piping</v>
      </c>
      <c r="D16" s="43">
        <f>'Plum. Backup 1ST FLOOR'!G52</f>
        <v>715</v>
      </c>
      <c r="E16" s="43">
        <f>'Plum. Backup 1ST FLOOR'!I52</f>
        <v>1131</v>
      </c>
      <c r="F16" s="43">
        <f t="shared" si="0"/>
        <v>1846</v>
      </c>
      <c r="G16" s="145">
        <f t="shared" si="1"/>
        <v>1.15375</v>
      </c>
    </row>
    <row r="17" spans="1:7" ht="15">
      <c r="A17" s="170"/>
      <c r="B17" s="131"/>
      <c r="C17" s="131" t="str">
        <f>'Plum. Backup 1ST FLOOR'!B55</f>
        <v>Miscellaneous</v>
      </c>
      <c r="D17" s="43">
        <f>'Plum. Backup 1ST FLOOR'!G61</f>
        <v>58</v>
      </c>
      <c r="E17" s="43">
        <f>'Plum. Backup 1ST FLOOR'!I61</f>
        <v>380</v>
      </c>
      <c r="F17" s="43">
        <f t="shared" si="0"/>
        <v>438</v>
      </c>
      <c r="G17" s="145">
        <f t="shared" si="1"/>
        <v>0.27375</v>
      </c>
    </row>
    <row r="18" spans="1:7" ht="15">
      <c r="A18" s="170"/>
      <c r="B18" s="131"/>
      <c r="C18" s="131"/>
      <c r="D18" s="43"/>
      <c r="E18" s="43"/>
      <c r="F18" s="43">
        <f t="shared" si="0"/>
        <v>0</v>
      </c>
      <c r="G18" s="145">
        <f t="shared" si="1"/>
        <v>0</v>
      </c>
    </row>
    <row r="19" spans="1:7" ht="15">
      <c r="A19" s="170"/>
      <c r="B19" s="131"/>
      <c r="C19" s="131"/>
      <c r="D19" s="43"/>
      <c r="E19" s="43"/>
      <c r="F19" s="43">
        <f t="shared" si="0"/>
        <v>0</v>
      </c>
      <c r="G19" s="145">
        <f t="shared" si="1"/>
        <v>0</v>
      </c>
    </row>
    <row r="20" spans="1:7" ht="15">
      <c r="A20" s="170"/>
      <c r="B20" s="131"/>
      <c r="C20" s="131"/>
      <c r="D20" s="43"/>
      <c r="E20" s="43"/>
      <c r="F20" s="43"/>
      <c r="G20" s="145">
        <f t="shared" si="1"/>
        <v>0</v>
      </c>
    </row>
    <row r="21" spans="1:7" ht="15">
      <c r="A21" s="170"/>
      <c r="B21" s="131"/>
      <c r="C21" s="131"/>
      <c r="D21" s="43"/>
      <c r="E21" s="43"/>
      <c r="F21" s="43"/>
      <c r="G21" s="145">
        <f t="shared" si="1"/>
        <v>0</v>
      </c>
    </row>
    <row r="22" spans="1:7" ht="15">
      <c r="A22" s="170"/>
      <c r="B22" s="131"/>
      <c r="C22" s="131"/>
      <c r="D22" s="43"/>
      <c r="E22" s="43"/>
      <c r="F22" s="43"/>
      <c r="G22" s="145">
        <f t="shared" si="1"/>
        <v>0</v>
      </c>
    </row>
    <row r="23" spans="1:7" ht="15">
      <c r="A23" s="170"/>
      <c r="B23" s="131"/>
      <c r="C23" s="131"/>
      <c r="D23" s="43"/>
      <c r="E23" s="43"/>
      <c r="F23" s="43"/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/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/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/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/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/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/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/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1494</v>
      </c>
      <c r="E41" s="161">
        <f>SUM(E12:E40)</f>
        <v>3845</v>
      </c>
      <c r="F41" s="118">
        <f>SUM(F12:F40)</f>
        <v>5339</v>
      </c>
      <c r="G41" s="146">
        <f>F41/$G$9</f>
        <v>3.336875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2:G2"/>
    <mergeCell ref="A1:G1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AG76"/>
  <sheetViews>
    <sheetView showZeros="0" defaultGridColor="0" view="pageBreakPreview" zoomScale="70" zoomScaleNormal="85" zoomScaleSheetLayoutView="70" zoomScalePageLayoutView="0" colorId="22" workbookViewId="0" topLeftCell="A1">
      <selection activeCell="L23" sqref="L23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5.77734375" style="6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5.4453125" style="6" customWidth="1"/>
    <col min="11" max="11" width="10.4453125" style="6" customWidth="1"/>
    <col min="12" max="12" width="61.88671875" style="6" customWidth="1"/>
    <col min="13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235" t="str">
        <f>+C_1!A2</f>
        <v>D  E  S  I  G  N    B  U  I  L  D 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401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54">
        <f>ROUND(+F12*H12,0)</f>
        <v>0</v>
      </c>
      <c r="J12" s="55"/>
    </row>
    <row r="13" spans="1:10" ht="15" customHeight="1">
      <c r="A13" s="59"/>
      <c r="B13" s="61"/>
      <c r="C13" s="114"/>
      <c r="D13" s="122"/>
      <c r="E13" s="128"/>
      <c r="F13" s="123"/>
      <c r="G13" s="54">
        <f aca="true" t="shared" si="0" ref="G13:G74">ROUND(+D13*F13,0)</f>
        <v>0</v>
      </c>
      <c r="H13" s="123"/>
      <c r="I13" s="124">
        <f>ROUND(+D13*H13,0)</f>
        <v>0</v>
      </c>
      <c r="J13" s="125">
        <f>I13+G13</f>
        <v>0</v>
      </c>
    </row>
    <row r="14" spans="1:10" ht="15" customHeight="1">
      <c r="A14" s="59"/>
      <c r="B14" s="168" t="s">
        <v>225</v>
      </c>
      <c r="C14" s="114"/>
      <c r="D14" s="122"/>
      <c r="E14" s="128"/>
      <c r="F14" s="123"/>
      <c r="G14" s="54">
        <f t="shared" si="0"/>
        <v>0</v>
      </c>
      <c r="H14" s="123"/>
      <c r="I14" s="124">
        <f aca="true" t="shared" si="1" ref="I14:I74">ROUND(+D14*H14,0)</f>
        <v>0</v>
      </c>
      <c r="J14" s="125">
        <f aca="true" t="shared" si="2" ref="J14:J74">I14+G14</f>
        <v>0</v>
      </c>
    </row>
    <row r="15" spans="1:10" ht="15" customHeight="1">
      <c r="A15" s="59"/>
      <c r="B15" s="61"/>
      <c r="C15" s="114"/>
      <c r="D15" s="122"/>
      <c r="E15" s="128"/>
      <c r="F15" s="123"/>
      <c r="G15" s="54">
        <f t="shared" si="0"/>
        <v>0</v>
      </c>
      <c r="H15" s="123"/>
      <c r="I15" s="124">
        <f t="shared" si="1"/>
        <v>0</v>
      </c>
      <c r="J15" s="125">
        <f t="shared" si="2"/>
        <v>0</v>
      </c>
    </row>
    <row r="16" spans="1:10" ht="15" customHeight="1">
      <c r="A16" s="59"/>
      <c r="B16" s="61"/>
      <c r="C16" s="114" t="s">
        <v>474</v>
      </c>
      <c r="D16" s="122">
        <v>32</v>
      </c>
      <c r="E16" s="128" t="s">
        <v>138</v>
      </c>
      <c r="F16" s="123">
        <v>2.4</v>
      </c>
      <c r="G16" s="54">
        <f t="shared" si="0"/>
        <v>77</v>
      </c>
      <c r="H16" s="123">
        <v>17.099999999999998</v>
      </c>
      <c r="I16" s="124">
        <f t="shared" si="1"/>
        <v>547</v>
      </c>
      <c r="J16" s="125">
        <f t="shared" si="2"/>
        <v>624</v>
      </c>
    </row>
    <row r="17" spans="1:10" ht="15" customHeight="1">
      <c r="A17" s="59"/>
      <c r="B17" s="61"/>
      <c r="C17" s="114" t="s">
        <v>475</v>
      </c>
      <c r="D17" s="122">
        <v>32</v>
      </c>
      <c r="E17" s="128" t="s">
        <v>138</v>
      </c>
      <c r="F17" s="123">
        <v>1.4</v>
      </c>
      <c r="G17" s="54">
        <f t="shared" si="0"/>
        <v>45</v>
      </c>
      <c r="H17" s="123">
        <v>11.4</v>
      </c>
      <c r="I17" s="124">
        <f t="shared" si="1"/>
        <v>365</v>
      </c>
      <c r="J17" s="125">
        <f t="shared" si="2"/>
        <v>410</v>
      </c>
    </row>
    <row r="18" spans="1:10" ht="15" customHeight="1" thickBot="1">
      <c r="A18" s="59"/>
      <c r="B18" s="61"/>
      <c r="C18" s="114"/>
      <c r="D18" s="122"/>
      <c r="E18" s="128"/>
      <c r="F18" s="123"/>
      <c r="G18" s="54">
        <f t="shared" si="0"/>
        <v>0</v>
      </c>
      <c r="H18" s="123"/>
      <c r="I18" s="124">
        <f t="shared" si="1"/>
        <v>0</v>
      </c>
      <c r="J18" s="125">
        <f t="shared" si="2"/>
        <v>0</v>
      </c>
    </row>
    <row r="19" spans="1:10" ht="15" customHeight="1" thickTop="1">
      <c r="A19" s="59"/>
      <c r="B19" s="61"/>
      <c r="C19" s="174" t="s">
        <v>467</v>
      </c>
      <c r="D19" s="122"/>
      <c r="E19" s="128"/>
      <c r="F19" s="123"/>
      <c r="G19" s="178">
        <f>SUM(G12:G18)</f>
        <v>122</v>
      </c>
      <c r="H19" s="123"/>
      <c r="I19" s="178">
        <f>SUM(I12:I18)</f>
        <v>912</v>
      </c>
      <c r="J19" s="179">
        <f t="shared" si="2"/>
        <v>1034</v>
      </c>
    </row>
    <row r="20" spans="1:10" ht="15" customHeight="1">
      <c r="A20" s="59"/>
      <c r="B20" s="61"/>
      <c r="C20" s="174"/>
      <c r="D20" s="122"/>
      <c r="E20" s="128"/>
      <c r="F20" s="123"/>
      <c r="G20" s="215"/>
      <c r="H20" s="123"/>
      <c r="I20" s="215"/>
      <c r="J20" s="216"/>
    </row>
    <row r="21" spans="1:10" ht="15" customHeight="1">
      <c r="A21" s="59"/>
      <c r="B21" s="61"/>
      <c r="C21" s="114"/>
      <c r="D21" s="122"/>
      <c r="E21" s="128"/>
      <c r="F21" s="123"/>
      <c r="G21" s="54">
        <f t="shared" si="0"/>
        <v>0</v>
      </c>
      <c r="H21" s="123"/>
      <c r="I21" s="124">
        <f t="shared" si="1"/>
        <v>0</v>
      </c>
      <c r="J21" s="125">
        <f t="shared" si="2"/>
        <v>0</v>
      </c>
    </row>
    <row r="22" spans="1:10" ht="15" customHeight="1">
      <c r="A22" s="59"/>
      <c r="B22" s="168" t="s">
        <v>476</v>
      </c>
      <c r="C22" s="114"/>
      <c r="D22" s="122"/>
      <c r="E22" s="128"/>
      <c r="F22" s="123"/>
      <c r="G22" s="54">
        <f t="shared" si="0"/>
        <v>0</v>
      </c>
      <c r="H22" s="123"/>
      <c r="I22" s="124">
        <f t="shared" si="1"/>
        <v>0</v>
      </c>
      <c r="J22" s="125">
        <f t="shared" si="2"/>
        <v>0</v>
      </c>
    </row>
    <row r="23" spans="1:10" ht="15" customHeight="1">
      <c r="A23" s="59"/>
      <c r="B23" s="61"/>
      <c r="C23" s="114"/>
      <c r="D23" s="122"/>
      <c r="E23" s="128"/>
      <c r="F23" s="123"/>
      <c r="G23" s="54">
        <f t="shared" si="0"/>
        <v>0</v>
      </c>
      <c r="H23" s="123"/>
      <c r="I23" s="124">
        <f t="shared" si="1"/>
        <v>0</v>
      </c>
      <c r="J23" s="125">
        <f t="shared" si="2"/>
        <v>0</v>
      </c>
    </row>
    <row r="24" spans="1:10" ht="15" customHeight="1">
      <c r="A24" s="59"/>
      <c r="B24" s="61"/>
      <c r="C24" s="114" t="s">
        <v>238</v>
      </c>
      <c r="D24" s="122">
        <v>20</v>
      </c>
      <c r="E24" s="128" t="s">
        <v>138</v>
      </c>
      <c r="F24" s="123">
        <v>7</v>
      </c>
      <c r="G24" s="54">
        <f t="shared" si="0"/>
        <v>140</v>
      </c>
      <c r="H24" s="123">
        <v>16.150000000000002</v>
      </c>
      <c r="I24" s="124">
        <f t="shared" si="1"/>
        <v>323</v>
      </c>
      <c r="J24" s="125">
        <f t="shared" si="2"/>
        <v>463</v>
      </c>
    </row>
    <row r="25" spans="1:10" ht="15" customHeight="1">
      <c r="A25" s="59"/>
      <c r="B25" s="61"/>
      <c r="C25" s="114" t="s">
        <v>230</v>
      </c>
      <c r="D25" s="122">
        <v>3</v>
      </c>
      <c r="E25" s="128" t="s">
        <v>112</v>
      </c>
      <c r="F25" s="123">
        <v>24.12</v>
      </c>
      <c r="G25" s="54">
        <f t="shared" si="0"/>
        <v>72</v>
      </c>
      <c r="H25" s="123">
        <v>63.650000000000006</v>
      </c>
      <c r="I25" s="124">
        <f t="shared" si="1"/>
        <v>191</v>
      </c>
      <c r="J25" s="125">
        <f t="shared" si="2"/>
        <v>263</v>
      </c>
    </row>
    <row r="26" spans="1:10" ht="15" customHeight="1">
      <c r="A26" s="59"/>
      <c r="B26" s="61"/>
      <c r="C26" s="114" t="s">
        <v>245</v>
      </c>
      <c r="D26" s="122">
        <v>3</v>
      </c>
      <c r="E26" s="128" t="s">
        <v>112</v>
      </c>
      <c r="F26" s="123">
        <v>16.5</v>
      </c>
      <c r="G26" s="54">
        <f t="shared" si="0"/>
        <v>50</v>
      </c>
      <c r="H26" s="123">
        <v>52.25000000000001</v>
      </c>
      <c r="I26" s="124">
        <f t="shared" si="1"/>
        <v>157</v>
      </c>
      <c r="J26" s="125">
        <f t="shared" si="2"/>
        <v>207</v>
      </c>
    </row>
    <row r="27" spans="1:10" ht="15" customHeight="1">
      <c r="A27" s="59"/>
      <c r="B27" s="61"/>
      <c r="C27" s="114" t="s">
        <v>477</v>
      </c>
      <c r="D27" s="122">
        <v>6</v>
      </c>
      <c r="E27" s="128" t="s">
        <v>138</v>
      </c>
      <c r="F27" s="123">
        <v>5.5</v>
      </c>
      <c r="G27" s="54">
        <f t="shared" si="0"/>
        <v>33</v>
      </c>
      <c r="H27" s="123">
        <v>13.3</v>
      </c>
      <c r="I27" s="124">
        <f t="shared" si="1"/>
        <v>80</v>
      </c>
      <c r="J27" s="125">
        <f t="shared" si="2"/>
        <v>113</v>
      </c>
    </row>
    <row r="28" spans="1:10" ht="15" customHeight="1">
      <c r="A28" s="59"/>
      <c r="B28" s="61"/>
      <c r="C28" s="114" t="s">
        <v>247</v>
      </c>
      <c r="D28" s="122">
        <v>1</v>
      </c>
      <c r="E28" s="128" t="s">
        <v>123</v>
      </c>
      <c r="F28" s="123">
        <v>24</v>
      </c>
      <c r="G28" s="54">
        <f t="shared" si="0"/>
        <v>24</v>
      </c>
      <c r="H28" s="123">
        <v>0</v>
      </c>
      <c r="I28" s="124">
        <f t="shared" si="1"/>
        <v>0</v>
      </c>
      <c r="J28" s="125">
        <f t="shared" si="2"/>
        <v>24</v>
      </c>
    </row>
    <row r="29" spans="1:10" ht="15" customHeight="1" thickBot="1">
      <c r="A29" s="59"/>
      <c r="B29" s="61"/>
      <c r="C29" s="114"/>
      <c r="D29" s="122"/>
      <c r="E29" s="128"/>
      <c r="F29" s="123"/>
      <c r="G29" s="54">
        <f t="shared" si="0"/>
        <v>0</v>
      </c>
      <c r="H29" s="123"/>
      <c r="I29" s="124">
        <f t="shared" si="1"/>
        <v>0</v>
      </c>
      <c r="J29" s="125">
        <f t="shared" si="2"/>
        <v>0</v>
      </c>
    </row>
    <row r="30" spans="1:10" ht="15" customHeight="1" thickTop="1">
      <c r="A30" s="59"/>
      <c r="B30" s="61"/>
      <c r="C30" s="174" t="s">
        <v>478</v>
      </c>
      <c r="D30" s="122"/>
      <c r="E30" s="128"/>
      <c r="F30" s="123"/>
      <c r="G30" s="178">
        <f>SUM(G21:G29)</f>
        <v>319</v>
      </c>
      <c r="H30" s="123"/>
      <c r="I30" s="178">
        <f>SUM(I21:I29)</f>
        <v>751</v>
      </c>
      <c r="J30" s="179">
        <f t="shared" si="2"/>
        <v>1070</v>
      </c>
    </row>
    <row r="31" spans="1:10" ht="15" customHeight="1">
      <c r="A31" s="59"/>
      <c r="B31" s="61"/>
      <c r="C31" s="174"/>
      <c r="D31" s="122"/>
      <c r="E31" s="128"/>
      <c r="F31" s="123"/>
      <c r="G31" s="215"/>
      <c r="H31" s="123"/>
      <c r="I31" s="215"/>
      <c r="J31" s="216"/>
    </row>
    <row r="32" spans="1:10" ht="15" customHeight="1">
      <c r="A32" s="59"/>
      <c r="B32" s="61"/>
      <c r="C32" s="114"/>
      <c r="D32" s="122"/>
      <c r="E32" s="128"/>
      <c r="F32" s="123"/>
      <c r="G32" s="54">
        <f t="shared" si="0"/>
        <v>0</v>
      </c>
      <c r="H32" s="123"/>
      <c r="I32" s="124">
        <f t="shared" si="1"/>
        <v>0</v>
      </c>
      <c r="J32" s="125">
        <f t="shared" si="2"/>
        <v>0</v>
      </c>
    </row>
    <row r="33" spans="1:12" ht="15" customHeight="1">
      <c r="A33" s="59"/>
      <c r="B33" s="168" t="s">
        <v>237</v>
      </c>
      <c r="C33" s="114"/>
      <c r="D33" s="122"/>
      <c r="E33" s="128"/>
      <c r="F33" s="123"/>
      <c r="G33" s="54">
        <f t="shared" si="0"/>
        <v>0</v>
      </c>
      <c r="H33" s="123"/>
      <c r="I33" s="124">
        <f t="shared" si="1"/>
        <v>0</v>
      </c>
      <c r="J33" s="125">
        <f t="shared" si="2"/>
        <v>0</v>
      </c>
      <c r="L33" s="174"/>
    </row>
    <row r="34" spans="1:12" ht="15" customHeight="1">
      <c r="A34" s="59"/>
      <c r="B34" s="61"/>
      <c r="C34" s="114"/>
      <c r="D34" s="122"/>
      <c r="E34" s="128"/>
      <c r="F34" s="123"/>
      <c r="G34" s="54">
        <f t="shared" si="0"/>
        <v>0</v>
      </c>
      <c r="H34" s="123"/>
      <c r="I34" s="124">
        <f t="shared" si="1"/>
        <v>0</v>
      </c>
      <c r="J34" s="125">
        <f t="shared" si="2"/>
        <v>0</v>
      </c>
      <c r="L34" s="174"/>
    </row>
    <row r="35" spans="1:12" ht="15" customHeight="1">
      <c r="A35" s="59"/>
      <c r="B35" s="61"/>
      <c r="C35" s="114" t="s">
        <v>238</v>
      </c>
      <c r="D35" s="122">
        <v>20</v>
      </c>
      <c r="E35" s="128" t="s">
        <v>138</v>
      </c>
      <c r="F35" s="123">
        <v>7</v>
      </c>
      <c r="G35" s="54">
        <f t="shared" si="0"/>
        <v>140</v>
      </c>
      <c r="H35" s="123">
        <v>16.150000000000002</v>
      </c>
      <c r="I35" s="124">
        <f t="shared" si="1"/>
        <v>323</v>
      </c>
      <c r="J35" s="125">
        <f t="shared" si="2"/>
        <v>463</v>
      </c>
      <c r="L35" s="174"/>
    </row>
    <row r="36" spans="1:12" ht="15" customHeight="1">
      <c r="A36" s="59"/>
      <c r="B36" s="61"/>
      <c r="C36" s="114" t="s">
        <v>243</v>
      </c>
      <c r="D36" s="122">
        <v>3</v>
      </c>
      <c r="E36" s="128" t="s">
        <v>112</v>
      </c>
      <c r="F36" s="123">
        <v>24.12</v>
      </c>
      <c r="G36" s="54">
        <f t="shared" si="0"/>
        <v>72</v>
      </c>
      <c r="H36" s="123">
        <v>63.650000000000006</v>
      </c>
      <c r="I36" s="124">
        <f t="shared" si="1"/>
        <v>191</v>
      </c>
      <c r="J36" s="125">
        <f t="shared" si="2"/>
        <v>263</v>
      </c>
      <c r="L36" s="174"/>
    </row>
    <row r="37" spans="1:10" ht="15" customHeight="1">
      <c r="A37" s="59"/>
      <c r="B37" s="61"/>
      <c r="C37" s="114" t="s">
        <v>245</v>
      </c>
      <c r="D37" s="122">
        <v>3</v>
      </c>
      <c r="E37" s="128" t="s">
        <v>112</v>
      </c>
      <c r="F37" s="123">
        <v>16.5</v>
      </c>
      <c r="G37" s="54">
        <f t="shared" si="0"/>
        <v>50</v>
      </c>
      <c r="H37" s="123">
        <v>52.25000000000001</v>
      </c>
      <c r="I37" s="124">
        <f t="shared" si="1"/>
        <v>157</v>
      </c>
      <c r="J37" s="125">
        <f t="shared" si="2"/>
        <v>207</v>
      </c>
    </row>
    <row r="38" spans="1:10" ht="15" customHeight="1">
      <c r="A38" s="59"/>
      <c r="B38" s="61"/>
      <c r="C38" s="114" t="s">
        <v>247</v>
      </c>
      <c r="D38" s="122">
        <v>1</v>
      </c>
      <c r="E38" s="128" t="s">
        <v>123</v>
      </c>
      <c r="F38" s="123">
        <v>18</v>
      </c>
      <c r="G38" s="54">
        <f t="shared" si="0"/>
        <v>18</v>
      </c>
      <c r="H38" s="123">
        <v>0</v>
      </c>
      <c r="I38" s="124">
        <f t="shared" si="1"/>
        <v>0</v>
      </c>
      <c r="J38" s="125">
        <f t="shared" si="2"/>
        <v>18</v>
      </c>
    </row>
    <row r="39" spans="1:10" ht="15" customHeight="1" thickBot="1">
      <c r="A39" s="59"/>
      <c r="B39" s="61"/>
      <c r="C39" s="114"/>
      <c r="D39" s="122"/>
      <c r="E39" s="128"/>
      <c r="F39" s="123"/>
      <c r="G39" s="54">
        <f t="shared" si="0"/>
        <v>0</v>
      </c>
      <c r="H39" s="123"/>
      <c r="I39" s="124">
        <f t="shared" si="1"/>
        <v>0</v>
      </c>
      <c r="J39" s="125">
        <f t="shared" si="2"/>
        <v>0</v>
      </c>
    </row>
    <row r="40" spans="1:10" ht="15" customHeight="1" thickTop="1">
      <c r="A40" s="59"/>
      <c r="B40" s="61"/>
      <c r="C40" s="174" t="s">
        <v>469</v>
      </c>
      <c r="D40" s="122"/>
      <c r="E40" s="128"/>
      <c r="F40" s="123"/>
      <c r="G40" s="178">
        <f>SUM(G32:G39)</f>
        <v>280</v>
      </c>
      <c r="H40" s="123"/>
      <c r="I40" s="178">
        <f>SUM(I32:I39)</f>
        <v>671</v>
      </c>
      <c r="J40" s="179">
        <f t="shared" si="2"/>
        <v>951</v>
      </c>
    </row>
    <row r="41" spans="1:10" ht="15" customHeight="1">
      <c r="A41" s="59"/>
      <c r="B41" s="61"/>
      <c r="C41" s="174"/>
      <c r="D41" s="122"/>
      <c r="E41" s="128"/>
      <c r="F41" s="123"/>
      <c r="G41" s="215"/>
      <c r="H41" s="123"/>
      <c r="I41" s="215"/>
      <c r="J41" s="216"/>
    </row>
    <row r="42" spans="1:10" ht="15" customHeight="1">
      <c r="A42" s="59"/>
      <c r="B42" s="61"/>
      <c r="C42" s="114"/>
      <c r="D42" s="122"/>
      <c r="E42" s="128"/>
      <c r="F42" s="123"/>
      <c r="G42" s="54">
        <f t="shared" si="0"/>
        <v>0</v>
      </c>
      <c r="H42" s="123"/>
      <c r="I42" s="124">
        <f t="shared" si="1"/>
        <v>0</v>
      </c>
      <c r="J42" s="125">
        <f t="shared" si="2"/>
        <v>0</v>
      </c>
    </row>
    <row r="43" spans="1:10" ht="15" customHeight="1">
      <c r="A43" s="59"/>
      <c r="B43" s="168" t="s">
        <v>248</v>
      </c>
      <c r="C43" s="114"/>
      <c r="D43" s="122"/>
      <c r="E43" s="128"/>
      <c r="F43" s="123"/>
      <c r="G43" s="54">
        <f t="shared" si="0"/>
        <v>0</v>
      </c>
      <c r="H43" s="123"/>
      <c r="I43" s="124">
        <f t="shared" si="1"/>
        <v>0</v>
      </c>
      <c r="J43" s="125">
        <f t="shared" si="2"/>
        <v>0</v>
      </c>
    </row>
    <row r="44" spans="1:10" ht="15" customHeight="1">
      <c r="A44" s="59"/>
      <c r="B44" s="61"/>
      <c r="C44" s="114"/>
      <c r="D44" s="122"/>
      <c r="E44" s="128"/>
      <c r="F44" s="123"/>
      <c r="G44" s="54">
        <f t="shared" si="0"/>
        <v>0</v>
      </c>
      <c r="H44" s="123"/>
      <c r="I44" s="124">
        <f t="shared" si="1"/>
        <v>0</v>
      </c>
      <c r="J44" s="125">
        <f t="shared" si="2"/>
        <v>0</v>
      </c>
    </row>
    <row r="45" spans="1:10" ht="15" customHeight="1">
      <c r="A45" s="59"/>
      <c r="B45" s="61"/>
      <c r="C45" s="114" t="s">
        <v>250</v>
      </c>
      <c r="D45" s="122">
        <v>20</v>
      </c>
      <c r="E45" s="128" t="s">
        <v>138</v>
      </c>
      <c r="F45" s="123">
        <v>12.75</v>
      </c>
      <c r="G45" s="54">
        <f t="shared" si="0"/>
        <v>255</v>
      </c>
      <c r="H45" s="123">
        <v>7.6000000000000005</v>
      </c>
      <c r="I45" s="124">
        <f t="shared" si="1"/>
        <v>152</v>
      </c>
      <c r="J45" s="125">
        <f t="shared" si="2"/>
        <v>407</v>
      </c>
    </row>
    <row r="46" spans="1:10" ht="15" customHeight="1">
      <c r="A46" s="59"/>
      <c r="B46" s="61"/>
      <c r="C46" s="114" t="s">
        <v>251</v>
      </c>
      <c r="D46" s="122">
        <v>20</v>
      </c>
      <c r="E46" s="128" t="s">
        <v>138</v>
      </c>
      <c r="F46" s="123">
        <v>8.21</v>
      </c>
      <c r="G46" s="54">
        <f t="shared" si="0"/>
        <v>164</v>
      </c>
      <c r="H46" s="123">
        <v>6.65</v>
      </c>
      <c r="I46" s="124">
        <f t="shared" si="1"/>
        <v>133</v>
      </c>
      <c r="J46" s="125">
        <f t="shared" si="2"/>
        <v>297</v>
      </c>
    </row>
    <row r="47" spans="1:10" ht="15" customHeight="1">
      <c r="A47" s="59"/>
      <c r="B47" s="61"/>
      <c r="C47" s="114" t="s">
        <v>244</v>
      </c>
      <c r="D47" s="122">
        <v>5</v>
      </c>
      <c r="E47" s="128" t="s">
        <v>112</v>
      </c>
      <c r="F47" s="123">
        <v>13</v>
      </c>
      <c r="G47" s="54">
        <f t="shared" si="0"/>
        <v>65</v>
      </c>
      <c r="H47" s="123">
        <v>66.5</v>
      </c>
      <c r="I47" s="124">
        <f t="shared" si="1"/>
        <v>333</v>
      </c>
      <c r="J47" s="125">
        <f t="shared" si="2"/>
        <v>398</v>
      </c>
    </row>
    <row r="48" spans="1:10" ht="15" customHeight="1">
      <c r="A48" s="59"/>
      <c r="B48" s="61"/>
      <c r="C48" s="114" t="s">
        <v>245</v>
      </c>
      <c r="D48" s="122">
        <v>5</v>
      </c>
      <c r="E48" s="128" t="s">
        <v>138</v>
      </c>
      <c r="F48" s="123">
        <v>16.5</v>
      </c>
      <c r="G48" s="54">
        <f t="shared" si="0"/>
        <v>83</v>
      </c>
      <c r="H48" s="123">
        <v>57</v>
      </c>
      <c r="I48" s="124">
        <f t="shared" si="1"/>
        <v>285</v>
      </c>
      <c r="J48" s="125">
        <f t="shared" si="2"/>
        <v>368</v>
      </c>
    </row>
    <row r="49" spans="1:10" ht="15" customHeight="1">
      <c r="A49" s="59"/>
      <c r="B49" s="61"/>
      <c r="C49" s="114" t="s">
        <v>258</v>
      </c>
      <c r="D49" s="122">
        <v>40</v>
      </c>
      <c r="E49" s="128" t="s">
        <v>138</v>
      </c>
      <c r="F49" s="123">
        <v>3.12</v>
      </c>
      <c r="G49" s="54">
        <f t="shared" si="0"/>
        <v>125</v>
      </c>
      <c r="H49" s="123">
        <v>5.7</v>
      </c>
      <c r="I49" s="124">
        <f t="shared" si="1"/>
        <v>228</v>
      </c>
      <c r="J49" s="125">
        <f t="shared" si="2"/>
        <v>353</v>
      </c>
    </row>
    <row r="50" spans="1:10" ht="15" customHeight="1">
      <c r="A50" s="59"/>
      <c r="B50" s="61"/>
      <c r="C50" s="114" t="s">
        <v>259</v>
      </c>
      <c r="D50" s="122">
        <v>1</v>
      </c>
      <c r="E50" s="128" t="s">
        <v>123</v>
      </c>
      <c r="F50" s="123">
        <v>23</v>
      </c>
      <c r="G50" s="54">
        <f t="shared" si="0"/>
        <v>23</v>
      </c>
      <c r="H50" s="123">
        <v>0</v>
      </c>
      <c r="I50" s="124">
        <f t="shared" si="1"/>
        <v>0</v>
      </c>
      <c r="J50" s="125">
        <f t="shared" si="2"/>
        <v>23</v>
      </c>
    </row>
    <row r="51" spans="1:10" ht="15" customHeight="1" thickBot="1">
      <c r="A51" s="59"/>
      <c r="B51" s="61"/>
      <c r="C51" s="114"/>
      <c r="D51" s="122"/>
      <c r="E51" s="128"/>
      <c r="F51" s="123"/>
      <c r="G51" s="54">
        <f t="shared" si="0"/>
        <v>0</v>
      </c>
      <c r="H51" s="123"/>
      <c r="I51" s="124">
        <f t="shared" si="1"/>
        <v>0</v>
      </c>
      <c r="J51" s="125">
        <f t="shared" si="2"/>
        <v>0</v>
      </c>
    </row>
    <row r="52" spans="1:10" ht="15" customHeight="1" thickTop="1">
      <c r="A52" s="59"/>
      <c r="B52" s="61"/>
      <c r="C52" s="174" t="s">
        <v>283</v>
      </c>
      <c r="D52" s="122"/>
      <c r="E52" s="128"/>
      <c r="F52" s="123"/>
      <c r="G52" s="178">
        <f>SUM(G42:G51)</f>
        <v>715</v>
      </c>
      <c r="H52" s="123"/>
      <c r="I52" s="178">
        <f>SUM(I42:I51)</f>
        <v>1131</v>
      </c>
      <c r="J52" s="179">
        <f t="shared" si="2"/>
        <v>1846</v>
      </c>
    </row>
    <row r="53" spans="1:10" ht="15" customHeight="1">
      <c r="A53" s="59"/>
      <c r="B53" s="61"/>
      <c r="C53" s="114"/>
      <c r="D53" s="122"/>
      <c r="E53" s="128"/>
      <c r="F53" s="123"/>
      <c r="G53" s="54">
        <f t="shared" si="0"/>
        <v>0</v>
      </c>
      <c r="H53" s="123"/>
      <c r="I53" s="124">
        <f t="shared" si="1"/>
        <v>0</v>
      </c>
      <c r="J53" s="125">
        <f t="shared" si="2"/>
        <v>0</v>
      </c>
    </row>
    <row r="54" spans="1:10" ht="15" customHeight="1">
      <c r="A54" s="59"/>
      <c r="B54" s="61"/>
      <c r="C54" s="114"/>
      <c r="D54" s="122"/>
      <c r="E54" s="128"/>
      <c r="F54" s="123"/>
      <c r="G54" s="54">
        <f t="shared" si="0"/>
        <v>0</v>
      </c>
      <c r="H54" s="123"/>
      <c r="I54" s="124">
        <f t="shared" si="1"/>
        <v>0</v>
      </c>
      <c r="J54" s="125">
        <f t="shared" si="2"/>
        <v>0</v>
      </c>
    </row>
    <row r="55" spans="1:10" ht="15" customHeight="1">
      <c r="A55" s="59"/>
      <c r="B55" s="168" t="s">
        <v>279</v>
      </c>
      <c r="C55" s="114"/>
      <c r="D55" s="122"/>
      <c r="E55" s="128"/>
      <c r="F55" s="123"/>
      <c r="G55" s="54">
        <f t="shared" si="0"/>
        <v>0</v>
      </c>
      <c r="H55" s="123"/>
      <c r="I55" s="124">
        <f t="shared" si="1"/>
        <v>0</v>
      </c>
      <c r="J55" s="125">
        <f t="shared" si="2"/>
        <v>0</v>
      </c>
    </row>
    <row r="56" spans="1:10" ht="15" customHeight="1">
      <c r="A56" s="59"/>
      <c r="B56" s="61"/>
      <c r="C56" s="114"/>
      <c r="D56" s="122"/>
      <c r="E56" s="128"/>
      <c r="F56" s="123"/>
      <c r="G56" s="54">
        <f t="shared" si="0"/>
        <v>0</v>
      </c>
      <c r="H56" s="123"/>
      <c r="I56" s="124">
        <f t="shared" si="1"/>
        <v>0</v>
      </c>
      <c r="J56" s="125">
        <f t="shared" si="2"/>
        <v>0</v>
      </c>
    </row>
    <row r="57" spans="1:10" ht="15" customHeight="1">
      <c r="A57" s="59"/>
      <c r="B57" s="61"/>
      <c r="C57" s="114" t="s">
        <v>280</v>
      </c>
      <c r="D57" s="122">
        <v>1</v>
      </c>
      <c r="E57" s="128" t="s">
        <v>123</v>
      </c>
      <c r="F57" s="123">
        <v>8</v>
      </c>
      <c r="G57" s="54">
        <f t="shared" si="0"/>
        <v>8</v>
      </c>
      <c r="H57" s="123">
        <v>190</v>
      </c>
      <c r="I57" s="124">
        <f t="shared" si="1"/>
        <v>190</v>
      </c>
      <c r="J57" s="125">
        <f t="shared" si="2"/>
        <v>198</v>
      </c>
    </row>
    <row r="58" spans="1:10" ht="15" customHeight="1">
      <c r="A58" s="59"/>
      <c r="B58" s="61"/>
      <c r="C58" s="114" t="s">
        <v>281</v>
      </c>
      <c r="D58" s="122">
        <v>1</v>
      </c>
      <c r="E58" s="128" t="s">
        <v>123</v>
      </c>
      <c r="F58" s="123">
        <v>5</v>
      </c>
      <c r="G58" s="54">
        <f t="shared" si="0"/>
        <v>5</v>
      </c>
      <c r="H58" s="123">
        <v>95</v>
      </c>
      <c r="I58" s="124">
        <f t="shared" si="1"/>
        <v>95</v>
      </c>
      <c r="J58" s="125">
        <f t="shared" si="2"/>
        <v>100</v>
      </c>
    </row>
    <row r="59" spans="1:10" ht="15" customHeight="1">
      <c r="A59" s="59"/>
      <c r="B59" s="61"/>
      <c r="C59" s="114" t="s">
        <v>282</v>
      </c>
      <c r="D59" s="122">
        <v>1</v>
      </c>
      <c r="E59" s="128" t="s">
        <v>123</v>
      </c>
      <c r="F59" s="123">
        <v>45</v>
      </c>
      <c r="G59" s="54">
        <f t="shared" si="0"/>
        <v>45</v>
      </c>
      <c r="H59" s="123">
        <v>95</v>
      </c>
      <c r="I59" s="124">
        <f t="shared" si="1"/>
        <v>95</v>
      </c>
      <c r="J59" s="125">
        <f t="shared" si="2"/>
        <v>140</v>
      </c>
    </row>
    <row r="60" spans="1:10" ht="15" customHeight="1" thickBot="1">
      <c r="A60" s="59"/>
      <c r="B60" s="61"/>
      <c r="C60" s="114"/>
      <c r="D60" s="122"/>
      <c r="E60" s="128"/>
      <c r="F60" s="123"/>
      <c r="G60" s="54">
        <f t="shared" si="0"/>
        <v>0</v>
      </c>
      <c r="H60" s="123"/>
      <c r="I60" s="124">
        <f t="shared" si="1"/>
        <v>0</v>
      </c>
      <c r="J60" s="125">
        <f t="shared" si="2"/>
        <v>0</v>
      </c>
    </row>
    <row r="61" spans="1:10" ht="15" customHeight="1" thickTop="1">
      <c r="A61" s="59"/>
      <c r="B61" s="61"/>
      <c r="C61" s="174" t="s">
        <v>286</v>
      </c>
      <c r="D61" s="122"/>
      <c r="E61" s="128"/>
      <c r="F61" s="123"/>
      <c r="G61" s="178">
        <f>SUM(G53:G60)</f>
        <v>58</v>
      </c>
      <c r="H61" s="123"/>
      <c r="I61" s="178">
        <f>SUM(I53:I60)</f>
        <v>380</v>
      </c>
      <c r="J61" s="179">
        <f t="shared" si="2"/>
        <v>438</v>
      </c>
    </row>
    <row r="62" spans="1:10" ht="15" customHeight="1">
      <c r="A62" s="59"/>
      <c r="B62" s="61"/>
      <c r="C62" s="114"/>
      <c r="D62" s="122"/>
      <c r="E62" s="128"/>
      <c r="F62" s="123"/>
      <c r="G62" s="54">
        <f t="shared" si="0"/>
        <v>0</v>
      </c>
      <c r="H62" s="123"/>
      <c r="I62" s="124">
        <f t="shared" si="1"/>
        <v>0</v>
      </c>
      <c r="J62" s="125">
        <f t="shared" si="2"/>
        <v>0</v>
      </c>
    </row>
    <row r="63" spans="1:10" ht="15" customHeight="1">
      <c r="A63" s="59"/>
      <c r="B63" s="61"/>
      <c r="C63" s="114"/>
      <c r="D63" s="122"/>
      <c r="E63" s="128"/>
      <c r="F63" s="123"/>
      <c r="G63" s="54">
        <f t="shared" si="0"/>
        <v>0</v>
      </c>
      <c r="H63" s="123"/>
      <c r="I63" s="124">
        <f t="shared" si="1"/>
        <v>0</v>
      </c>
      <c r="J63" s="125">
        <f t="shared" si="2"/>
        <v>0</v>
      </c>
    </row>
    <row r="64" spans="1:10" ht="15" customHeight="1">
      <c r="A64" s="59"/>
      <c r="B64" s="61"/>
      <c r="C64" s="114"/>
      <c r="D64" s="122"/>
      <c r="E64" s="128"/>
      <c r="F64" s="123"/>
      <c r="G64" s="54">
        <f t="shared" si="0"/>
        <v>0</v>
      </c>
      <c r="H64" s="123"/>
      <c r="I64" s="124">
        <f t="shared" si="1"/>
        <v>0</v>
      </c>
      <c r="J64" s="125">
        <f t="shared" si="2"/>
        <v>0</v>
      </c>
    </row>
    <row r="65" spans="1:10" ht="15" customHeight="1">
      <c r="A65" s="59"/>
      <c r="B65" s="61"/>
      <c r="C65" s="114"/>
      <c r="D65" s="122"/>
      <c r="E65" s="128"/>
      <c r="F65" s="123"/>
      <c r="G65" s="54">
        <f t="shared" si="0"/>
        <v>0</v>
      </c>
      <c r="H65" s="123"/>
      <c r="I65" s="124">
        <f t="shared" si="1"/>
        <v>0</v>
      </c>
      <c r="J65" s="125">
        <f t="shared" si="2"/>
        <v>0</v>
      </c>
    </row>
    <row r="66" spans="1:10" ht="15" customHeight="1">
      <c r="A66" s="59"/>
      <c r="B66" s="61"/>
      <c r="C66" s="114"/>
      <c r="D66" s="122"/>
      <c r="E66" s="128"/>
      <c r="F66" s="123"/>
      <c r="G66" s="54">
        <f t="shared" si="0"/>
        <v>0</v>
      </c>
      <c r="H66" s="123"/>
      <c r="I66" s="124">
        <f t="shared" si="1"/>
        <v>0</v>
      </c>
      <c r="J66" s="125">
        <f t="shared" si="2"/>
        <v>0</v>
      </c>
    </row>
    <row r="67" spans="1:10" ht="15" customHeight="1">
      <c r="A67" s="59"/>
      <c r="B67" s="61"/>
      <c r="C67" s="114"/>
      <c r="D67" s="122"/>
      <c r="E67" s="128"/>
      <c r="F67" s="123"/>
      <c r="G67" s="54">
        <f t="shared" si="0"/>
        <v>0</v>
      </c>
      <c r="H67" s="123"/>
      <c r="I67" s="124">
        <f t="shared" si="1"/>
        <v>0</v>
      </c>
      <c r="J67" s="125">
        <f t="shared" si="2"/>
        <v>0</v>
      </c>
    </row>
    <row r="68" spans="1:10" ht="15" customHeight="1">
      <c r="A68" s="59"/>
      <c r="B68" s="61"/>
      <c r="C68" s="114"/>
      <c r="D68" s="122"/>
      <c r="E68" s="128"/>
      <c r="F68" s="123"/>
      <c r="G68" s="54">
        <f t="shared" si="0"/>
        <v>0</v>
      </c>
      <c r="H68" s="123"/>
      <c r="I68" s="124">
        <f t="shared" si="1"/>
        <v>0</v>
      </c>
      <c r="J68" s="125">
        <f t="shared" si="2"/>
        <v>0</v>
      </c>
    </row>
    <row r="69" spans="1:10" ht="15" customHeight="1">
      <c r="A69" s="59"/>
      <c r="B69" s="61"/>
      <c r="C69" s="114"/>
      <c r="D69" s="122"/>
      <c r="E69" s="128"/>
      <c r="F69" s="123"/>
      <c r="G69" s="54">
        <f t="shared" si="0"/>
        <v>0</v>
      </c>
      <c r="H69" s="123"/>
      <c r="I69" s="124">
        <f t="shared" si="1"/>
        <v>0</v>
      </c>
      <c r="J69" s="125">
        <f t="shared" si="2"/>
        <v>0</v>
      </c>
    </row>
    <row r="70" spans="1:10" ht="15" customHeight="1">
      <c r="A70" s="59"/>
      <c r="B70" s="61"/>
      <c r="C70" s="114"/>
      <c r="D70" s="122"/>
      <c r="E70" s="128"/>
      <c r="F70" s="123"/>
      <c r="G70" s="54">
        <f t="shared" si="0"/>
        <v>0</v>
      </c>
      <c r="H70" s="123"/>
      <c r="I70" s="124">
        <f t="shared" si="1"/>
        <v>0</v>
      </c>
      <c r="J70" s="125">
        <f t="shared" si="2"/>
        <v>0</v>
      </c>
    </row>
    <row r="71" spans="1:10" ht="15" customHeight="1">
      <c r="A71" s="59"/>
      <c r="B71" s="61"/>
      <c r="C71" s="114"/>
      <c r="D71" s="122"/>
      <c r="E71" s="128"/>
      <c r="F71" s="123"/>
      <c r="G71" s="54">
        <f t="shared" si="0"/>
        <v>0</v>
      </c>
      <c r="H71" s="123"/>
      <c r="I71" s="124">
        <f t="shared" si="1"/>
        <v>0</v>
      </c>
      <c r="J71" s="125">
        <f t="shared" si="2"/>
        <v>0</v>
      </c>
    </row>
    <row r="72" spans="1:10" ht="15" customHeight="1">
      <c r="A72" s="59"/>
      <c r="B72" s="61"/>
      <c r="C72" s="114"/>
      <c r="D72" s="122"/>
      <c r="E72" s="128"/>
      <c r="F72" s="123"/>
      <c r="G72" s="54">
        <f t="shared" si="0"/>
        <v>0</v>
      </c>
      <c r="H72" s="123"/>
      <c r="I72" s="124">
        <f t="shared" si="1"/>
        <v>0</v>
      </c>
      <c r="J72" s="125">
        <f t="shared" si="2"/>
        <v>0</v>
      </c>
    </row>
    <row r="73" spans="1:10" ht="15" customHeight="1">
      <c r="A73" s="59"/>
      <c r="B73" s="61"/>
      <c r="C73" s="114"/>
      <c r="D73" s="122"/>
      <c r="E73" s="128"/>
      <c r="F73" s="123"/>
      <c r="G73" s="54">
        <f t="shared" si="0"/>
        <v>0</v>
      </c>
      <c r="H73" s="123"/>
      <c r="I73" s="124">
        <f t="shared" si="1"/>
        <v>0</v>
      </c>
      <c r="J73" s="125">
        <f t="shared" si="2"/>
        <v>0</v>
      </c>
    </row>
    <row r="74" spans="1:10" ht="15" customHeight="1">
      <c r="A74" s="59"/>
      <c r="B74" s="61"/>
      <c r="C74" s="114"/>
      <c r="D74" s="122"/>
      <c r="E74" s="128"/>
      <c r="F74" s="123"/>
      <c r="G74" s="54">
        <f t="shared" si="0"/>
        <v>0</v>
      </c>
      <c r="H74" s="123"/>
      <c r="I74" s="124">
        <f t="shared" si="1"/>
        <v>0</v>
      </c>
      <c r="J74" s="125">
        <f t="shared" si="2"/>
        <v>0</v>
      </c>
    </row>
    <row r="75" spans="9:10" ht="15">
      <c r="I75" s="124">
        <f>ROUND(+D75*H75,0)</f>
        <v>0</v>
      </c>
      <c r="J75" s="125">
        <f>I75+G75</f>
        <v>0</v>
      </c>
    </row>
    <row r="76" spans="7:12" ht="15">
      <c r="G76" s="6">
        <f>SUM(G14:G63)*0.5</f>
        <v>1494</v>
      </c>
      <c r="I76" s="6">
        <f>SUM(I15:I63)*0.5</f>
        <v>3845</v>
      </c>
      <c r="J76" s="6">
        <f>SUM(J14:J65)*0.5</f>
        <v>5339</v>
      </c>
      <c r="K76" s="6">
        <f>G76+I76</f>
        <v>5339</v>
      </c>
      <c r="L76" s="6">
        <f>'Summary PLUM 1ST FLOOR'!F41</f>
        <v>5339</v>
      </c>
    </row>
  </sheetData>
  <sheetProtection/>
  <mergeCells count="1">
    <mergeCell ref="A2:J2"/>
  </mergeCells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Zeros="0" view="pageBreakPreview" zoomScale="85" zoomScaleNormal="85" zoomScaleSheetLayoutView="85" zoomScalePageLayoutView="0" workbookViewId="0" topLeftCell="A1">
      <selection activeCell="I11" sqref="I11"/>
    </sheetView>
  </sheetViews>
  <sheetFormatPr defaultColWidth="10.4453125" defaultRowHeight="15"/>
  <cols>
    <col min="1" max="1" width="11.77734375" style="6" customWidth="1"/>
    <col min="2" max="2" width="5.77734375" style="6" customWidth="1"/>
    <col min="3" max="3" width="13.77734375" style="6" customWidth="1"/>
    <col min="4" max="4" width="10.4453125" style="6" customWidth="1"/>
    <col min="5" max="5" width="14.6640625" style="6" customWidth="1"/>
    <col min="6" max="6" width="12.77734375" style="6" customWidth="1"/>
    <col min="7" max="7" width="6.77734375" style="6" customWidth="1"/>
    <col min="8" max="8" width="15.77734375" style="6" customWidth="1"/>
    <col min="9" max="16384" width="10.4453125" style="6" customWidth="1"/>
  </cols>
  <sheetData>
    <row r="1" spans="1:10" ht="18.75">
      <c r="A1" s="1" t="str">
        <f>+C_1!A1</f>
        <v>R  D  D  N  Y</v>
      </c>
      <c r="B1" s="2"/>
      <c r="C1" s="2"/>
      <c r="D1" s="2"/>
      <c r="E1" s="2"/>
      <c r="F1" s="2"/>
      <c r="G1" s="2"/>
      <c r="H1" s="3"/>
      <c r="I1" s="4"/>
      <c r="J1" s="5"/>
    </row>
    <row r="2" spans="1:9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7"/>
      <c r="I2" s="8"/>
    </row>
    <row r="4" spans="1:9" ht="15.75">
      <c r="A4" s="9" t="s">
        <v>0</v>
      </c>
      <c r="B4" s="10" t="s">
        <v>37</v>
      </c>
      <c r="C4" s="11"/>
      <c r="D4" s="11"/>
      <c r="E4" s="11"/>
      <c r="F4" s="11"/>
      <c r="G4" s="11"/>
      <c r="H4" s="12" t="s">
        <v>1</v>
      </c>
      <c r="I4" s="19" t="str">
        <f>+C_1!I4</f>
        <v>4-0069</v>
      </c>
    </row>
    <row r="5" spans="1:9" ht="15.75">
      <c r="A5" s="9" t="s">
        <v>2</v>
      </c>
      <c r="B5" s="20" t="str">
        <f>+C_1!B5</f>
        <v>SAMPLE</v>
      </c>
      <c r="C5" s="11"/>
      <c r="D5" s="11"/>
      <c r="E5" s="11"/>
      <c r="F5" s="11"/>
      <c r="G5" s="11"/>
      <c r="H5" s="12" t="s">
        <v>3</v>
      </c>
      <c r="I5" s="19"/>
    </row>
    <row r="6" spans="1:9" ht="15.75">
      <c r="A6" s="9" t="s">
        <v>4</v>
      </c>
      <c r="B6" s="20">
        <f>+C_1!B6</f>
        <v>0</v>
      </c>
      <c r="C6" s="11"/>
      <c r="D6" s="11"/>
      <c r="E6" s="11"/>
      <c r="F6" s="11"/>
      <c r="G6" s="11"/>
      <c r="H6" s="12" t="s">
        <v>5</v>
      </c>
      <c r="I6" s="116"/>
    </row>
    <row r="7" spans="1:9" ht="15.75">
      <c r="A7" s="9" t="s">
        <v>6</v>
      </c>
      <c r="B7" s="20">
        <f>+C_1!B7</f>
        <v>0</v>
      </c>
      <c r="C7" s="11"/>
      <c r="D7" s="11"/>
      <c r="E7" s="11"/>
      <c r="F7" s="11"/>
      <c r="G7" s="11"/>
      <c r="H7" s="12" t="s">
        <v>7</v>
      </c>
      <c r="I7" s="19" t="str">
        <f>+C_1!I7</f>
        <v>03-25-14</v>
      </c>
    </row>
    <row r="8" spans="1:9" ht="15.75">
      <c r="A8" s="9" t="s">
        <v>8</v>
      </c>
      <c r="B8" s="20">
        <f>+C_1!B8</f>
        <v>0</v>
      </c>
      <c r="C8" s="11"/>
      <c r="D8" s="11"/>
      <c r="E8" s="11"/>
      <c r="F8" s="11"/>
      <c r="G8" s="11"/>
      <c r="H8" s="12" t="s">
        <v>9</v>
      </c>
      <c r="I8" s="19">
        <f>+C_1!I8</f>
        <v>0</v>
      </c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 thickBo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">
      <c r="A12" s="18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24"/>
      <c r="B13" s="23"/>
      <c r="C13" s="25"/>
      <c r="D13" s="23"/>
      <c r="E13" s="23"/>
      <c r="F13" s="23"/>
      <c r="G13" s="23"/>
      <c r="H13" s="23"/>
      <c r="I13" s="23"/>
    </row>
    <row r="14" spans="1:9" ht="15">
      <c r="A14" s="26" t="s">
        <v>11</v>
      </c>
      <c r="B14" s="143" t="s">
        <v>383</v>
      </c>
      <c r="C14" s="23"/>
      <c r="D14" s="23"/>
      <c r="E14" s="23"/>
      <c r="F14" s="23"/>
      <c r="G14" s="23"/>
      <c r="H14" s="23"/>
      <c r="I14" s="23"/>
    </row>
    <row r="15" spans="1:9" ht="15">
      <c r="A15" s="22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2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2" t="s">
        <v>12</v>
      </c>
      <c r="B17" s="23" t="s">
        <v>13</v>
      </c>
      <c r="C17" s="23"/>
      <c r="D17" s="23"/>
      <c r="E17" s="23"/>
      <c r="F17" s="23"/>
      <c r="G17" s="23"/>
      <c r="H17" s="23"/>
      <c r="I17" s="23"/>
    </row>
    <row r="18" spans="1:9" ht="15">
      <c r="A18" s="22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2"/>
      <c r="B19" s="22" t="s">
        <v>14</v>
      </c>
      <c r="C19" s="23" t="s">
        <v>15</v>
      </c>
      <c r="D19" s="23"/>
      <c r="E19" s="23"/>
      <c r="F19" s="23"/>
      <c r="G19" s="23"/>
      <c r="H19" s="23"/>
      <c r="I19" s="23"/>
    </row>
    <row r="20" spans="1:9" ht="15">
      <c r="A20" s="22"/>
      <c r="B20" s="22" t="s">
        <v>16</v>
      </c>
      <c r="C20" s="23" t="s">
        <v>17</v>
      </c>
      <c r="D20" s="23"/>
      <c r="E20" s="23"/>
      <c r="F20" s="23"/>
      <c r="G20" s="23"/>
      <c r="H20" s="23"/>
      <c r="I20" s="23"/>
    </row>
    <row r="21" spans="1:9" ht="15">
      <c r="A21" s="22"/>
      <c r="B21" s="22" t="s">
        <v>18</v>
      </c>
      <c r="C21" s="23" t="s">
        <v>19</v>
      </c>
      <c r="D21" s="23"/>
      <c r="E21" s="23"/>
      <c r="F21" s="23"/>
      <c r="G21" s="23"/>
      <c r="H21" s="23"/>
      <c r="I21" s="23"/>
    </row>
    <row r="22" spans="1:9" ht="15">
      <c r="A22" s="22"/>
      <c r="B22" s="22" t="s">
        <v>20</v>
      </c>
      <c r="C22" s="23" t="s">
        <v>21</v>
      </c>
      <c r="D22" s="23"/>
      <c r="E22" s="23"/>
      <c r="F22" s="23"/>
      <c r="G22" s="23"/>
      <c r="H22" s="23"/>
      <c r="I22" s="23"/>
    </row>
    <row r="23" spans="1:9" ht="15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2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8" t="s">
        <v>22</v>
      </c>
      <c r="B26" s="23" t="s">
        <v>57</v>
      </c>
      <c r="C26" s="23"/>
      <c r="D26" s="23"/>
      <c r="E26" s="23"/>
      <c r="F26" s="23"/>
      <c r="G26" s="23"/>
      <c r="H26" s="23"/>
      <c r="I26" s="23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2"/>
      <c r="B28" s="22"/>
      <c r="C28" s="120" t="s">
        <v>58</v>
      </c>
      <c r="E28" s="120" t="s">
        <v>59</v>
      </c>
      <c r="F28" s="120"/>
      <c r="H28" s="120"/>
      <c r="I28" s="23"/>
    </row>
    <row r="29" spans="1:9" ht="15">
      <c r="A29" s="22"/>
      <c r="B29" s="22"/>
      <c r="C29" s="27"/>
      <c r="D29" s="23"/>
      <c r="E29" s="23"/>
      <c r="F29" s="23"/>
      <c r="G29" s="23"/>
      <c r="H29" s="23"/>
      <c r="I29" s="23"/>
    </row>
    <row r="30" spans="1:9" ht="15">
      <c r="A30" s="22"/>
      <c r="B30" s="23"/>
      <c r="C30" s="121" t="s">
        <v>75</v>
      </c>
      <c r="D30" s="23"/>
      <c r="E30" s="166" t="s">
        <v>83</v>
      </c>
      <c r="F30" s="29"/>
      <c r="G30" s="23"/>
      <c r="H30" s="23"/>
      <c r="I30" s="23"/>
    </row>
    <row r="31" spans="1:9" ht="15">
      <c r="A31" s="22"/>
      <c r="B31" s="23"/>
      <c r="C31" s="121" t="s">
        <v>76</v>
      </c>
      <c r="D31" s="23"/>
      <c r="E31" s="166" t="s">
        <v>83</v>
      </c>
      <c r="F31" s="23"/>
      <c r="G31" s="23"/>
      <c r="H31" s="23"/>
      <c r="I31" s="23"/>
    </row>
    <row r="32" spans="1:9" ht="15">
      <c r="A32" s="22"/>
      <c r="B32" s="23"/>
      <c r="C32" s="121" t="s">
        <v>77</v>
      </c>
      <c r="D32" s="23"/>
      <c r="E32" s="166" t="s">
        <v>83</v>
      </c>
      <c r="F32" s="23"/>
      <c r="G32" s="23"/>
      <c r="H32" s="23"/>
      <c r="I32" s="23"/>
    </row>
    <row r="33" spans="1:9" ht="15">
      <c r="A33" s="22"/>
      <c r="B33" s="23"/>
      <c r="C33" s="121" t="s">
        <v>78</v>
      </c>
      <c r="D33" s="23"/>
      <c r="E33" s="166" t="s">
        <v>83</v>
      </c>
      <c r="F33" s="23"/>
      <c r="G33" s="23"/>
      <c r="H33" s="23"/>
      <c r="I33" s="23"/>
    </row>
    <row r="34" spans="1:9" ht="15">
      <c r="A34" s="22"/>
      <c r="B34" s="23"/>
      <c r="C34" s="121" t="s">
        <v>79</v>
      </c>
      <c r="D34" s="23"/>
      <c r="E34" s="166" t="s">
        <v>83</v>
      </c>
      <c r="F34" s="23"/>
      <c r="G34" s="23"/>
      <c r="H34" s="23"/>
      <c r="I34" s="23"/>
    </row>
    <row r="35" spans="1:9" ht="15">
      <c r="A35" s="28"/>
      <c r="B35" s="29"/>
      <c r="C35" s="121" t="s">
        <v>80</v>
      </c>
      <c r="D35" s="29"/>
      <c r="E35" s="166" t="s">
        <v>83</v>
      </c>
      <c r="F35" s="29"/>
      <c r="G35" s="29"/>
      <c r="H35" s="29"/>
      <c r="I35" s="29"/>
    </row>
    <row r="36" spans="1:9" ht="15">
      <c r="A36" s="28"/>
      <c r="B36" s="29"/>
      <c r="C36" s="121" t="s">
        <v>81</v>
      </c>
      <c r="D36" s="29"/>
      <c r="E36" s="166" t="s">
        <v>83</v>
      </c>
      <c r="F36" s="29"/>
      <c r="G36" s="29"/>
      <c r="H36" s="29"/>
      <c r="I36" s="29"/>
    </row>
    <row r="37" spans="1:9" ht="15">
      <c r="A37" s="28"/>
      <c r="B37" s="29"/>
      <c r="C37" s="121" t="s">
        <v>82</v>
      </c>
      <c r="D37" s="29"/>
      <c r="E37" s="166" t="s">
        <v>83</v>
      </c>
      <c r="F37" s="29"/>
      <c r="G37" s="29"/>
      <c r="H37" s="29"/>
      <c r="I37" s="29"/>
    </row>
    <row r="38" spans="1:9" ht="15">
      <c r="A38" s="28"/>
      <c r="B38" s="29"/>
      <c r="C38" s="121" t="s">
        <v>84</v>
      </c>
      <c r="D38" s="29"/>
      <c r="E38" s="166" t="s">
        <v>99</v>
      </c>
      <c r="F38" s="29"/>
      <c r="G38" s="29"/>
      <c r="H38" s="29"/>
      <c r="I38" s="29"/>
    </row>
    <row r="39" spans="1:9" ht="15">
      <c r="A39" s="28"/>
      <c r="B39" s="29"/>
      <c r="C39" s="121" t="s">
        <v>85</v>
      </c>
      <c r="D39" s="29"/>
      <c r="E39" s="166" t="s">
        <v>99</v>
      </c>
      <c r="F39" s="29"/>
      <c r="G39" s="29"/>
      <c r="H39" s="29"/>
      <c r="I39" s="29"/>
    </row>
    <row r="40" spans="1:9" ht="15">
      <c r="A40" s="28"/>
      <c r="B40" s="29"/>
      <c r="C40" s="121" t="s">
        <v>86</v>
      </c>
      <c r="D40" s="29"/>
      <c r="E40" s="166" t="s">
        <v>99</v>
      </c>
      <c r="F40" s="29"/>
      <c r="G40" s="29"/>
      <c r="H40" s="29"/>
      <c r="I40" s="29"/>
    </row>
    <row r="41" spans="1:9" ht="15">
      <c r="A41" s="28"/>
      <c r="B41" s="29"/>
      <c r="C41" s="121" t="s">
        <v>87</v>
      </c>
      <c r="D41" s="29"/>
      <c r="E41" s="166" t="s">
        <v>99</v>
      </c>
      <c r="F41" s="29"/>
      <c r="G41" s="29"/>
      <c r="H41" s="29"/>
      <c r="I41" s="29"/>
    </row>
    <row r="42" spans="1:9" ht="15">
      <c r="A42" s="28"/>
      <c r="B42" s="29"/>
      <c r="C42" s="121" t="s">
        <v>88</v>
      </c>
      <c r="D42" s="29"/>
      <c r="E42" s="166" t="s">
        <v>99</v>
      </c>
      <c r="F42" s="29"/>
      <c r="G42" s="29"/>
      <c r="H42" s="29"/>
      <c r="I42" s="29"/>
    </row>
    <row r="43" spans="1:9" ht="15">
      <c r="A43" s="28"/>
      <c r="B43" s="29"/>
      <c r="C43" s="121" t="s">
        <v>89</v>
      </c>
      <c r="D43" s="29"/>
      <c r="E43" s="166" t="s">
        <v>99</v>
      </c>
      <c r="F43" s="29"/>
      <c r="G43" s="29"/>
      <c r="H43" s="29"/>
      <c r="I43" s="29"/>
    </row>
    <row r="44" spans="1:9" ht="15">
      <c r="A44" s="28"/>
      <c r="B44" s="29"/>
      <c r="C44" s="121" t="s">
        <v>90</v>
      </c>
      <c r="D44" s="29"/>
      <c r="E44" s="166" t="s">
        <v>99</v>
      </c>
      <c r="F44" s="29"/>
      <c r="G44" s="29"/>
      <c r="H44" s="29"/>
      <c r="I44" s="29"/>
    </row>
    <row r="45" spans="1:9" ht="15">
      <c r="A45" s="28"/>
      <c r="B45" s="29"/>
      <c r="C45" s="121" t="s">
        <v>91</v>
      </c>
      <c r="D45" s="29"/>
      <c r="E45" s="166" t="s">
        <v>99</v>
      </c>
      <c r="F45" s="29"/>
      <c r="G45" s="29"/>
      <c r="H45" s="29"/>
      <c r="I45" s="29"/>
    </row>
    <row r="46" spans="1:9" ht="15">
      <c r="A46" s="28"/>
      <c r="B46" s="29"/>
      <c r="C46" s="121" t="s">
        <v>92</v>
      </c>
      <c r="D46" s="29"/>
      <c r="E46" s="166" t="s">
        <v>99</v>
      </c>
      <c r="F46" s="29"/>
      <c r="G46" s="29"/>
      <c r="H46" s="29"/>
      <c r="I46" s="29"/>
    </row>
    <row r="47" spans="1:9" ht="15">
      <c r="A47" s="28"/>
      <c r="B47" s="29"/>
      <c r="C47" s="121" t="s">
        <v>93</v>
      </c>
      <c r="D47" s="29"/>
      <c r="E47" s="166" t="s">
        <v>99</v>
      </c>
      <c r="F47" s="29"/>
      <c r="G47" s="29"/>
      <c r="H47" s="29"/>
      <c r="I47" s="29"/>
    </row>
    <row r="48" spans="1:9" ht="15">
      <c r="A48" s="28"/>
      <c r="B48" s="29"/>
      <c r="C48" s="121" t="s">
        <v>94</v>
      </c>
      <c r="D48" s="29"/>
      <c r="E48" s="166" t="s">
        <v>99</v>
      </c>
      <c r="F48" s="29"/>
      <c r="G48" s="29"/>
      <c r="H48" s="29"/>
      <c r="I48" s="29"/>
    </row>
    <row r="49" spans="1:9" ht="15">
      <c r="A49" s="28"/>
      <c r="B49" s="29"/>
      <c r="C49" s="121" t="s">
        <v>95</v>
      </c>
      <c r="D49" s="29"/>
      <c r="E49" s="166" t="s">
        <v>99</v>
      </c>
      <c r="F49" s="29"/>
      <c r="G49" s="29"/>
      <c r="H49" s="29"/>
      <c r="I49" s="29"/>
    </row>
    <row r="50" spans="1:9" ht="15">
      <c r="A50" s="28"/>
      <c r="B50" s="29"/>
      <c r="C50" s="121" t="s">
        <v>96</v>
      </c>
      <c r="D50" s="29"/>
      <c r="E50" s="166" t="s">
        <v>99</v>
      </c>
      <c r="F50" s="29"/>
      <c r="G50" s="29"/>
      <c r="H50" s="29"/>
      <c r="I50" s="29"/>
    </row>
    <row r="51" spans="1:9" ht="15">
      <c r="A51" s="28"/>
      <c r="B51" s="29"/>
      <c r="C51" s="121" t="s">
        <v>97</v>
      </c>
      <c r="D51" s="29"/>
      <c r="E51" s="166" t="s">
        <v>99</v>
      </c>
      <c r="F51" s="29"/>
      <c r="G51" s="29"/>
      <c r="H51" s="29"/>
      <c r="I51" s="29"/>
    </row>
    <row r="52" spans="1:9" ht="15">
      <c r="A52" s="28"/>
      <c r="B52" s="29"/>
      <c r="C52" s="121" t="s">
        <v>102</v>
      </c>
      <c r="D52" s="29"/>
      <c r="E52" s="166" t="s">
        <v>103</v>
      </c>
      <c r="F52" s="29"/>
      <c r="G52" s="29"/>
      <c r="H52" s="29"/>
      <c r="I52" s="29"/>
    </row>
    <row r="53" spans="1:9" ht="15">
      <c r="A53" s="28"/>
      <c r="B53" s="29"/>
      <c r="C53" s="121" t="s">
        <v>101</v>
      </c>
      <c r="D53" s="29"/>
      <c r="E53" s="166" t="s">
        <v>104</v>
      </c>
      <c r="F53" s="29"/>
      <c r="G53" s="29"/>
      <c r="H53" s="29"/>
      <c r="I53" s="29"/>
    </row>
    <row r="54" spans="1:9" ht="15">
      <c r="A54" s="28"/>
      <c r="B54" s="29"/>
      <c r="C54" s="121" t="s">
        <v>98</v>
      </c>
      <c r="D54" s="29"/>
      <c r="E54" s="166" t="s">
        <v>100</v>
      </c>
      <c r="F54" s="29"/>
      <c r="G54" s="29"/>
      <c r="H54" s="29"/>
      <c r="I54" s="29"/>
    </row>
    <row r="55" spans="1:9" ht="15">
      <c r="A55" s="28"/>
      <c r="B55" s="29"/>
      <c r="C55" s="121"/>
      <c r="D55" s="29"/>
      <c r="E55" s="121"/>
      <c r="F55" s="29"/>
      <c r="G55" s="29"/>
      <c r="H55" s="29"/>
      <c r="I55" s="29"/>
    </row>
    <row r="56" spans="1:9" ht="15">
      <c r="A56" s="28"/>
      <c r="B56" s="29"/>
      <c r="C56" s="121"/>
      <c r="D56" s="29"/>
      <c r="E56" s="121"/>
      <c r="F56" s="29"/>
      <c r="G56" s="29"/>
      <c r="H56" s="29"/>
      <c r="I56" s="29"/>
    </row>
    <row r="57" spans="1:9" ht="15">
      <c r="A57" s="28"/>
      <c r="B57" s="29"/>
      <c r="C57" s="121"/>
      <c r="D57" s="29"/>
      <c r="E57" s="121"/>
      <c r="F57" s="29"/>
      <c r="G57" s="29"/>
      <c r="H57" s="29"/>
      <c r="I57" s="29"/>
    </row>
  </sheetData>
  <sheetProtection/>
  <printOptions/>
  <pageMargins left="0.75" right="0.25" top="0.5" bottom="0.25" header="0" footer="0"/>
  <pageSetup fitToHeight="1" fitToWidth="1" horizontalDpi="150" verticalDpi="150" orientation="portrait" scale="78" r:id="rId1"/>
  <headerFooter alignWithMargins="0">
    <oddFooter>&amp;CPage &amp;P of &amp;N&amp;R&amp;D 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A1" sqref="A1:G1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402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1ST FLOOR'!G9</f>
        <v>1600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'F.P. Backup 1ST FLOOR'!B15</f>
        <v>Branch Piping and Sprinkler Heads</v>
      </c>
      <c r="D13" s="43">
        <f>'F.P. Backup 1ST FLOOR'!G19</f>
        <v>215</v>
      </c>
      <c r="E13" s="43">
        <f>'F.P. Backup 1ST FLOOR'!I19</f>
        <v>380</v>
      </c>
      <c r="F13" s="43">
        <f aca="true" t="shared" si="0" ref="F13:F19">D13+E13</f>
        <v>595</v>
      </c>
      <c r="G13" s="145">
        <f aca="true" t="shared" si="1" ref="G13:G40">F13/$G$9</f>
        <v>0.371875</v>
      </c>
    </row>
    <row r="14" spans="1:7" ht="15">
      <c r="A14" s="170"/>
      <c r="B14" s="131"/>
      <c r="C14" s="131" t="str">
        <f>'F.P. Backup 1ST FLOOR'!B23</f>
        <v>Miscellaneous</v>
      </c>
      <c r="D14" s="43">
        <f>'F.P. Backup 1ST FLOOR'!G27</f>
        <v>0</v>
      </c>
      <c r="E14" s="43">
        <f>'F.P. Backup 1ST FLOOR'!I27</f>
        <v>190</v>
      </c>
      <c r="F14" s="43">
        <f t="shared" si="0"/>
        <v>190</v>
      </c>
      <c r="G14" s="145">
        <f t="shared" si="1"/>
        <v>0.11875</v>
      </c>
    </row>
    <row r="15" spans="1:7" ht="15">
      <c r="A15" s="170"/>
      <c r="B15" s="131"/>
      <c r="C15" s="131"/>
      <c r="D15" s="43"/>
      <c r="E15" s="43"/>
      <c r="F15" s="43">
        <f t="shared" si="0"/>
        <v>0</v>
      </c>
      <c r="G15" s="145">
        <f t="shared" si="1"/>
        <v>0</v>
      </c>
    </row>
    <row r="16" spans="1:7" ht="15">
      <c r="A16" s="170"/>
      <c r="B16" s="131"/>
      <c r="C16" s="131"/>
      <c r="D16" s="43"/>
      <c r="E16" s="43"/>
      <c r="F16" s="43">
        <f t="shared" si="0"/>
        <v>0</v>
      </c>
      <c r="G16" s="145">
        <f t="shared" si="1"/>
        <v>0</v>
      </c>
    </row>
    <row r="17" spans="1:7" ht="15">
      <c r="A17" s="170"/>
      <c r="B17" s="131"/>
      <c r="C17" s="131"/>
      <c r="D17" s="43"/>
      <c r="E17" s="43"/>
      <c r="F17" s="43">
        <f t="shared" si="0"/>
        <v>0</v>
      </c>
      <c r="G17" s="145">
        <f t="shared" si="1"/>
        <v>0</v>
      </c>
    </row>
    <row r="18" spans="1:7" ht="15">
      <c r="A18" s="170"/>
      <c r="B18" s="131"/>
      <c r="C18" s="131"/>
      <c r="D18" s="43"/>
      <c r="E18" s="43"/>
      <c r="F18" s="43">
        <f t="shared" si="0"/>
        <v>0</v>
      </c>
      <c r="G18" s="145">
        <f t="shared" si="1"/>
        <v>0</v>
      </c>
    </row>
    <row r="19" spans="1:7" ht="15">
      <c r="A19" s="170"/>
      <c r="B19" s="131"/>
      <c r="C19" s="131"/>
      <c r="D19" s="43"/>
      <c r="E19" s="43"/>
      <c r="F19" s="43">
        <f t="shared" si="0"/>
        <v>0</v>
      </c>
      <c r="G19" s="145">
        <f t="shared" si="1"/>
        <v>0</v>
      </c>
    </row>
    <row r="20" spans="1:7" ht="15">
      <c r="A20" s="170"/>
      <c r="B20" s="131"/>
      <c r="C20" s="131"/>
      <c r="D20" s="43"/>
      <c r="E20" s="43"/>
      <c r="F20" s="43"/>
      <c r="G20" s="145">
        <f t="shared" si="1"/>
        <v>0</v>
      </c>
    </row>
    <row r="21" spans="1:7" ht="15">
      <c r="A21" s="170"/>
      <c r="B21" s="131"/>
      <c r="C21" s="131"/>
      <c r="D21" s="43"/>
      <c r="E21" s="43"/>
      <c r="F21" s="43"/>
      <c r="G21" s="145">
        <f t="shared" si="1"/>
        <v>0</v>
      </c>
    </row>
    <row r="22" spans="1:7" ht="15">
      <c r="A22" s="170"/>
      <c r="B22" s="131"/>
      <c r="C22" s="131"/>
      <c r="D22" s="43"/>
      <c r="E22" s="43"/>
      <c r="F22" s="43"/>
      <c r="G22" s="145">
        <f t="shared" si="1"/>
        <v>0</v>
      </c>
    </row>
    <row r="23" spans="1:7" ht="15">
      <c r="A23" s="170"/>
      <c r="B23" s="131"/>
      <c r="C23" s="131"/>
      <c r="D23" s="43"/>
      <c r="E23" s="43"/>
      <c r="F23" s="43"/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/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/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/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/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/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/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/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215</v>
      </c>
      <c r="E41" s="161">
        <f>SUM(E12:E40)</f>
        <v>570</v>
      </c>
      <c r="F41" s="118">
        <f>SUM(F12:F40)</f>
        <v>785</v>
      </c>
      <c r="G41" s="146">
        <f>F41/$G$9</f>
        <v>0.490625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2:G2"/>
    <mergeCell ref="A1:G1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AG59"/>
  <sheetViews>
    <sheetView showZeros="0" defaultGridColor="0" view="pageBreakPreview" zoomScale="70" zoomScaleNormal="85" zoomScaleSheetLayoutView="70" zoomScalePageLayoutView="0" colorId="22" workbookViewId="0" topLeftCell="A1">
      <selection activeCell="A2" sqref="A2:I2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5.77734375" style="6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5.4453125" style="6" customWidth="1"/>
    <col min="11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403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124">
        <f aca="true" t="shared" si="0" ref="I12:I54">ROUND(+D12*H12,0)</f>
        <v>0</v>
      </c>
      <c r="J12" s="125">
        <f aca="true" t="shared" si="1" ref="J12:J54">I12+G12</f>
        <v>0</v>
      </c>
    </row>
    <row r="13" spans="1:10" ht="15" customHeight="1">
      <c r="A13" s="59"/>
      <c r="B13" s="60"/>
      <c r="C13" s="127"/>
      <c r="D13" s="51"/>
      <c r="E13" s="52"/>
      <c r="F13" s="53"/>
      <c r="G13" s="54">
        <f aca="true" t="shared" si="2" ref="G13:G54">ROUND(+D13*F13,0)</f>
        <v>0</v>
      </c>
      <c r="H13" s="53"/>
      <c r="I13" s="124">
        <f t="shared" si="0"/>
        <v>0</v>
      </c>
      <c r="J13" s="125">
        <f t="shared" si="1"/>
        <v>0</v>
      </c>
    </row>
    <row r="14" spans="1:10" ht="15" customHeight="1">
      <c r="A14" s="59"/>
      <c r="B14" s="60"/>
      <c r="C14" s="127"/>
      <c r="D14" s="51"/>
      <c r="E14" s="52"/>
      <c r="F14" s="53"/>
      <c r="G14" s="54">
        <f t="shared" si="2"/>
        <v>0</v>
      </c>
      <c r="H14" s="53"/>
      <c r="I14" s="124">
        <f t="shared" si="0"/>
        <v>0</v>
      </c>
      <c r="J14" s="125">
        <f t="shared" si="1"/>
        <v>0</v>
      </c>
    </row>
    <row r="15" spans="1:10" ht="15" customHeight="1">
      <c r="A15" s="59"/>
      <c r="B15" s="60" t="s">
        <v>290</v>
      </c>
      <c r="C15" s="127"/>
      <c r="D15" s="51"/>
      <c r="E15" s="52"/>
      <c r="F15" s="53"/>
      <c r="G15" s="54">
        <f t="shared" si="2"/>
        <v>0</v>
      </c>
      <c r="H15" s="53"/>
      <c r="I15" s="124">
        <f t="shared" si="0"/>
        <v>0</v>
      </c>
      <c r="J15" s="125">
        <f t="shared" si="1"/>
        <v>0</v>
      </c>
    </row>
    <row r="16" spans="1:10" ht="15" customHeight="1">
      <c r="A16" s="59"/>
      <c r="B16" s="60"/>
      <c r="C16" s="127"/>
      <c r="D16" s="51"/>
      <c r="E16" s="52"/>
      <c r="F16" s="53"/>
      <c r="G16" s="54">
        <f t="shared" si="2"/>
        <v>0</v>
      </c>
      <c r="H16" s="53"/>
      <c r="I16" s="124">
        <f t="shared" si="0"/>
        <v>0</v>
      </c>
      <c r="J16" s="125">
        <f t="shared" si="1"/>
        <v>0</v>
      </c>
    </row>
    <row r="17" spans="1:10" ht="15" customHeight="1">
      <c r="A17" s="59"/>
      <c r="B17" s="60"/>
      <c r="C17" s="127" t="s">
        <v>479</v>
      </c>
      <c r="D17" s="51">
        <v>1</v>
      </c>
      <c r="E17" s="52" t="s">
        <v>112</v>
      </c>
      <c r="F17" s="53">
        <v>215</v>
      </c>
      <c r="G17" s="54">
        <f t="shared" si="2"/>
        <v>215</v>
      </c>
      <c r="H17" s="53">
        <v>380</v>
      </c>
      <c r="I17" s="124">
        <f t="shared" si="0"/>
        <v>380</v>
      </c>
      <c r="J17" s="125">
        <f t="shared" si="1"/>
        <v>595</v>
      </c>
    </row>
    <row r="18" spans="1:10" ht="15" customHeight="1" thickBot="1">
      <c r="A18" s="59"/>
      <c r="B18" s="60"/>
      <c r="C18" s="127"/>
      <c r="D18" s="51"/>
      <c r="E18" s="52"/>
      <c r="F18" s="53"/>
      <c r="G18" s="54">
        <f t="shared" si="2"/>
        <v>0</v>
      </c>
      <c r="H18" s="53"/>
      <c r="I18" s="124">
        <f t="shared" si="0"/>
        <v>0</v>
      </c>
      <c r="J18" s="125">
        <f t="shared" si="1"/>
        <v>0</v>
      </c>
    </row>
    <row r="19" spans="1:10" ht="15" customHeight="1" thickTop="1">
      <c r="A19" s="59"/>
      <c r="B19" s="60"/>
      <c r="C19" s="174" t="s">
        <v>296</v>
      </c>
      <c r="D19" s="51"/>
      <c r="E19" s="52"/>
      <c r="F19" s="53"/>
      <c r="G19" s="178">
        <f>SUM(G12:G18)</f>
        <v>215</v>
      </c>
      <c r="H19" s="53"/>
      <c r="I19" s="178">
        <f>SUM(I12:I18)</f>
        <v>380</v>
      </c>
      <c r="J19" s="179">
        <f t="shared" si="1"/>
        <v>595</v>
      </c>
    </row>
    <row r="20" spans="1:10" ht="15" customHeight="1">
      <c r="A20" s="59"/>
      <c r="B20" s="60"/>
      <c r="C20" s="127"/>
      <c r="D20" s="51"/>
      <c r="E20" s="52"/>
      <c r="F20" s="53"/>
      <c r="G20" s="54"/>
      <c r="H20" s="53"/>
      <c r="I20" s="124"/>
      <c r="J20" s="125"/>
    </row>
    <row r="21" spans="1:10" ht="15" customHeight="1">
      <c r="A21" s="59"/>
      <c r="B21" s="60"/>
      <c r="C21" s="127"/>
      <c r="D21" s="51"/>
      <c r="E21" s="52"/>
      <c r="F21" s="53"/>
      <c r="G21" s="54">
        <f t="shared" si="2"/>
        <v>0</v>
      </c>
      <c r="H21" s="53"/>
      <c r="I21" s="124">
        <f t="shared" si="0"/>
        <v>0</v>
      </c>
      <c r="J21" s="125">
        <f t="shared" si="1"/>
        <v>0</v>
      </c>
    </row>
    <row r="22" spans="1:10" ht="15" customHeight="1">
      <c r="A22" s="59"/>
      <c r="B22" s="60"/>
      <c r="C22" s="127"/>
      <c r="D22" s="51"/>
      <c r="E22" s="52"/>
      <c r="F22" s="53"/>
      <c r="G22" s="54">
        <f t="shared" si="2"/>
        <v>0</v>
      </c>
      <c r="H22" s="53"/>
      <c r="I22" s="124">
        <f t="shared" si="0"/>
        <v>0</v>
      </c>
      <c r="J22" s="125">
        <f t="shared" si="1"/>
        <v>0</v>
      </c>
    </row>
    <row r="23" spans="1:10" ht="15" customHeight="1">
      <c r="A23" s="59"/>
      <c r="B23" s="60" t="s">
        <v>279</v>
      </c>
      <c r="C23" s="127"/>
      <c r="D23" s="51"/>
      <c r="E23" s="52"/>
      <c r="F23" s="53"/>
      <c r="G23" s="54">
        <f t="shared" si="2"/>
        <v>0</v>
      </c>
      <c r="H23" s="53"/>
      <c r="I23" s="124">
        <f t="shared" si="0"/>
        <v>0</v>
      </c>
      <c r="J23" s="125">
        <f t="shared" si="1"/>
        <v>0</v>
      </c>
    </row>
    <row r="24" spans="1:10" ht="15" customHeight="1">
      <c r="A24" s="59"/>
      <c r="B24" s="60"/>
      <c r="C24" s="127"/>
      <c r="D24" s="51"/>
      <c r="E24" s="52"/>
      <c r="F24" s="53"/>
      <c r="G24" s="54">
        <f t="shared" si="2"/>
        <v>0</v>
      </c>
      <c r="H24" s="53"/>
      <c r="I24" s="124">
        <f t="shared" si="0"/>
        <v>0</v>
      </c>
      <c r="J24" s="125">
        <f t="shared" si="1"/>
        <v>0</v>
      </c>
    </row>
    <row r="25" spans="1:10" ht="15" customHeight="1">
      <c r="A25" s="59"/>
      <c r="B25" s="60"/>
      <c r="C25" s="127" t="s">
        <v>294</v>
      </c>
      <c r="D25" s="51">
        <v>1</v>
      </c>
      <c r="E25" s="52" t="s">
        <v>123</v>
      </c>
      <c r="F25" s="53"/>
      <c r="G25" s="54">
        <f t="shared" si="2"/>
        <v>0</v>
      </c>
      <c r="H25" s="53">
        <v>190</v>
      </c>
      <c r="I25" s="124">
        <f t="shared" si="0"/>
        <v>190</v>
      </c>
      <c r="J25" s="125">
        <f t="shared" si="1"/>
        <v>190</v>
      </c>
    </row>
    <row r="26" spans="1:10" ht="15" customHeight="1" thickBot="1">
      <c r="A26" s="59"/>
      <c r="B26" s="60"/>
      <c r="C26" s="127"/>
      <c r="D26" s="51"/>
      <c r="E26" s="52"/>
      <c r="F26" s="53"/>
      <c r="G26" s="54">
        <f t="shared" si="2"/>
        <v>0</v>
      </c>
      <c r="H26" s="53"/>
      <c r="I26" s="124">
        <f t="shared" si="0"/>
        <v>0</v>
      </c>
      <c r="J26" s="125">
        <f t="shared" si="1"/>
        <v>0</v>
      </c>
    </row>
    <row r="27" spans="1:10" ht="15" customHeight="1" thickTop="1">
      <c r="A27" s="59"/>
      <c r="B27" s="60"/>
      <c r="C27" s="174" t="s">
        <v>286</v>
      </c>
      <c r="D27" s="51"/>
      <c r="E27" s="52"/>
      <c r="F27" s="53"/>
      <c r="G27" s="178">
        <f>SUM(G21:G26)</f>
        <v>0</v>
      </c>
      <c r="H27" s="53"/>
      <c r="I27" s="178">
        <f>SUM(I21:I26)</f>
        <v>190</v>
      </c>
      <c r="J27" s="179">
        <f t="shared" si="1"/>
        <v>190</v>
      </c>
    </row>
    <row r="28" spans="1:10" ht="15" customHeight="1">
      <c r="A28" s="59"/>
      <c r="B28" s="60"/>
      <c r="C28" s="127"/>
      <c r="D28" s="51"/>
      <c r="E28" s="52"/>
      <c r="F28" s="53"/>
      <c r="G28" s="54">
        <f t="shared" si="2"/>
        <v>0</v>
      </c>
      <c r="H28" s="53"/>
      <c r="I28" s="124">
        <f t="shared" si="0"/>
        <v>0</v>
      </c>
      <c r="J28" s="125">
        <f t="shared" si="1"/>
        <v>0</v>
      </c>
    </row>
    <row r="29" spans="1:10" ht="15" customHeight="1">
      <c r="A29" s="59"/>
      <c r="B29" s="60"/>
      <c r="C29" s="127"/>
      <c r="D29" s="51"/>
      <c r="E29" s="52"/>
      <c r="F29" s="53"/>
      <c r="G29" s="54">
        <f t="shared" si="2"/>
        <v>0</v>
      </c>
      <c r="H29" s="53"/>
      <c r="I29" s="124">
        <f t="shared" si="0"/>
        <v>0</v>
      </c>
      <c r="J29" s="125">
        <f t="shared" si="1"/>
        <v>0</v>
      </c>
    </row>
    <row r="30" spans="1:10" ht="15" customHeight="1">
      <c r="A30" s="59"/>
      <c r="B30" s="60"/>
      <c r="C30" s="127"/>
      <c r="D30" s="51"/>
      <c r="E30" s="52"/>
      <c r="F30" s="53"/>
      <c r="G30" s="54">
        <f t="shared" si="2"/>
        <v>0</v>
      </c>
      <c r="H30" s="53"/>
      <c r="I30" s="124">
        <f t="shared" si="0"/>
        <v>0</v>
      </c>
      <c r="J30" s="125">
        <f t="shared" si="1"/>
        <v>0</v>
      </c>
    </row>
    <row r="31" spans="1:10" ht="15" customHeight="1">
      <c r="A31" s="59"/>
      <c r="B31" s="60"/>
      <c r="C31" s="127"/>
      <c r="D31" s="51"/>
      <c r="E31" s="52"/>
      <c r="F31" s="53"/>
      <c r="G31" s="54">
        <f t="shared" si="2"/>
        <v>0</v>
      </c>
      <c r="H31" s="53"/>
      <c r="I31" s="124">
        <f t="shared" si="0"/>
        <v>0</v>
      </c>
      <c r="J31" s="125">
        <f t="shared" si="1"/>
        <v>0</v>
      </c>
    </row>
    <row r="32" spans="1:10" ht="15" customHeight="1">
      <c r="A32" s="59"/>
      <c r="B32" s="60"/>
      <c r="C32" s="127"/>
      <c r="D32" s="51"/>
      <c r="E32" s="52"/>
      <c r="F32" s="53"/>
      <c r="G32" s="54">
        <f t="shared" si="2"/>
        <v>0</v>
      </c>
      <c r="H32" s="53"/>
      <c r="I32" s="124">
        <f t="shared" si="0"/>
        <v>0</v>
      </c>
      <c r="J32" s="125">
        <f t="shared" si="1"/>
        <v>0</v>
      </c>
    </row>
    <row r="33" spans="1:10" ht="15" customHeight="1">
      <c r="A33" s="59"/>
      <c r="B33" s="60"/>
      <c r="C33" s="127"/>
      <c r="D33" s="51"/>
      <c r="E33" s="52"/>
      <c r="F33" s="53"/>
      <c r="G33" s="54">
        <f t="shared" si="2"/>
        <v>0</v>
      </c>
      <c r="H33" s="53"/>
      <c r="I33" s="124">
        <f t="shared" si="0"/>
        <v>0</v>
      </c>
      <c r="J33" s="125">
        <f t="shared" si="1"/>
        <v>0</v>
      </c>
    </row>
    <row r="34" spans="1:10" ht="15" customHeight="1">
      <c r="A34" s="59"/>
      <c r="B34" s="60"/>
      <c r="C34" s="127"/>
      <c r="D34" s="51"/>
      <c r="E34" s="52"/>
      <c r="F34" s="53"/>
      <c r="G34" s="54">
        <f t="shared" si="2"/>
        <v>0</v>
      </c>
      <c r="H34" s="53"/>
      <c r="I34" s="124">
        <f t="shared" si="0"/>
        <v>0</v>
      </c>
      <c r="J34" s="125">
        <f t="shared" si="1"/>
        <v>0</v>
      </c>
    </row>
    <row r="35" spans="1:10" ht="15" customHeight="1">
      <c r="A35" s="59"/>
      <c r="B35" s="60"/>
      <c r="C35" s="127"/>
      <c r="D35" s="51"/>
      <c r="E35" s="52"/>
      <c r="F35" s="53"/>
      <c r="G35" s="54">
        <f t="shared" si="2"/>
        <v>0</v>
      </c>
      <c r="H35" s="53"/>
      <c r="I35" s="124">
        <f t="shared" si="0"/>
        <v>0</v>
      </c>
      <c r="J35" s="125">
        <f t="shared" si="1"/>
        <v>0</v>
      </c>
    </row>
    <row r="36" spans="1:10" ht="15" customHeight="1">
      <c r="A36" s="59"/>
      <c r="B36" s="60"/>
      <c r="C36" s="127"/>
      <c r="D36" s="51"/>
      <c r="E36" s="52"/>
      <c r="F36" s="53"/>
      <c r="G36" s="54">
        <f t="shared" si="2"/>
        <v>0</v>
      </c>
      <c r="H36" s="53"/>
      <c r="I36" s="124">
        <f t="shared" si="0"/>
        <v>0</v>
      </c>
      <c r="J36" s="125">
        <f t="shared" si="1"/>
        <v>0</v>
      </c>
    </row>
    <row r="37" spans="1:10" ht="15" customHeight="1">
      <c r="A37" s="59"/>
      <c r="B37" s="60"/>
      <c r="C37" s="127"/>
      <c r="D37" s="51"/>
      <c r="E37" s="52"/>
      <c r="F37" s="53"/>
      <c r="G37" s="54">
        <f t="shared" si="2"/>
        <v>0</v>
      </c>
      <c r="H37" s="53"/>
      <c r="I37" s="124">
        <f t="shared" si="0"/>
        <v>0</v>
      </c>
      <c r="J37" s="125">
        <f t="shared" si="1"/>
        <v>0</v>
      </c>
    </row>
    <row r="38" spans="1:10" ht="15" customHeight="1">
      <c r="A38" s="59"/>
      <c r="B38" s="60"/>
      <c r="C38" s="127"/>
      <c r="D38" s="51"/>
      <c r="E38" s="52"/>
      <c r="F38" s="53"/>
      <c r="G38" s="54">
        <f t="shared" si="2"/>
        <v>0</v>
      </c>
      <c r="H38" s="53"/>
      <c r="I38" s="124">
        <f t="shared" si="0"/>
        <v>0</v>
      </c>
      <c r="J38" s="125">
        <f t="shared" si="1"/>
        <v>0</v>
      </c>
    </row>
    <row r="39" spans="1:10" ht="15" customHeight="1">
      <c r="A39" s="59"/>
      <c r="B39" s="60"/>
      <c r="C39" s="127"/>
      <c r="D39" s="51"/>
      <c r="E39" s="52"/>
      <c r="F39" s="53"/>
      <c r="G39" s="54">
        <f t="shared" si="2"/>
        <v>0</v>
      </c>
      <c r="H39" s="53"/>
      <c r="I39" s="124">
        <f t="shared" si="0"/>
        <v>0</v>
      </c>
      <c r="J39" s="125">
        <f t="shared" si="1"/>
        <v>0</v>
      </c>
    </row>
    <row r="40" spans="1:10" ht="15" customHeight="1">
      <c r="A40" s="59"/>
      <c r="B40" s="60"/>
      <c r="C40" s="127"/>
      <c r="D40" s="51"/>
      <c r="E40" s="52"/>
      <c r="F40" s="53"/>
      <c r="G40" s="54">
        <f t="shared" si="2"/>
        <v>0</v>
      </c>
      <c r="H40" s="53"/>
      <c r="I40" s="124">
        <f t="shared" si="0"/>
        <v>0</v>
      </c>
      <c r="J40" s="125">
        <f t="shared" si="1"/>
        <v>0</v>
      </c>
    </row>
    <row r="41" spans="1:10" ht="15" customHeight="1">
      <c r="A41" s="59"/>
      <c r="B41" s="60"/>
      <c r="C41" s="127"/>
      <c r="D41" s="51"/>
      <c r="E41" s="52"/>
      <c r="F41" s="53"/>
      <c r="G41" s="54">
        <f t="shared" si="2"/>
        <v>0</v>
      </c>
      <c r="H41" s="53"/>
      <c r="I41" s="124">
        <f t="shared" si="0"/>
        <v>0</v>
      </c>
      <c r="J41" s="125">
        <f t="shared" si="1"/>
        <v>0</v>
      </c>
    </row>
    <row r="42" spans="1:10" ht="15" customHeight="1">
      <c r="A42" s="59"/>
      <c r="B42" s="60"/>
      <c r="C42" s="127"/>
      <c r="D42" s="51"/>
      <c r="E42" s="52"/>
      <c r="F42" s="53"/>
      <c r="G42" s="54">
        <f t="shared" si="2"/>
        <v>0</v>
      </c>
      <c r="H42" s="53"/>
      <c r="I42" s="124">
        <f t="shared" si="0"/>
        <v>0</v>
      </c>
      <c r="J42" s="125">
        <f t="shared" si="1"/>
        <v>0</v>
      </c>
    </row>
    <row r="43" spans="1:10" ht="15" customHeight="1">
      <c r="A43" s="59"/>
      <c r="B43" s="61"/>
      <c r="C43" s="114"/>
      <c r="D43" s="122"/>
      <c r="E43" s="128"/>
      <c r="F43" s="123"/>
      <c r="G43" s="54">
        <f t="shared" si="2"/>
        <v>0</v>
      </c>
      <c r="H43" s="123"/>
      <c r="I43" s="124">
        <f t="shared" si="0"/>
        <v>0</v>
      </c>
      <c r="J43" s="125">
        <f t="shared" si="1"/>
        <v>0</v>
      </c>
    </row>
    <row r="44" spans="1:10" ht="15" customHeight="1">
      <c r="A44" s="59"/>
      <c r="B44" s="61"/>
      <c r="C44" s="114"/>
      <c r="D44" s="122"/>
      <c r="E44" s="128"/>
      <c r="F44" s="123"/>
      <c r="G44" s="54">
        <f t="shared" si="2"/>
        <v>0</v>
      </c>
      <c r="H44" s="123"/>
      <c r="I44" s="124">
        <f t="shared" si="0"/>
        <v>0</v>
      </c>
      <c r="J44" s="125">
        <f t="shared" si="1"/>
        <v>0</v>
      </c>
    </row>
    <row r="45" spans="1:10" ht="15" customHeight="1">
      <c r="A45" s="59"/>
      <c r="B45" s="61"/>
      <c r="C45" s="114"/>
      <c r="D45" s="122"/>
      <c r="E45" s="128"/>
      <c r="F45" s="123"/>
      <c r="G45" s="54">
        <f t="shared" si="2"/>
        <v>0</v>
      </c>
      <c r="H45" s="123"/>
      <c r="I45" s="124">
        <f t="shared" si="0"/>
        <v>0</v>
      </c>
      <c r="J45" s="125">
        <f t="shared" si="1"/>
        <v>0</v>
      </c>
    </row>
    <row r="46" spans="1:10" ht="15" customHeight="1">
      <c r="A46" s="59"/>
      <c r="B46" s="61"/>
      <c r="C46" s="114"/>
      <c r="D46" s="122"/>
      <c r="E46" s="128"/>
      <c r="F46" s="123"/>
      <c r="G46" s="54">
        <f t="shared" si="2"/>
        <v>0</v>
      </c>
      <c r="H46" s="123"/>
      <c r="I46" s="124">
        <f t="shared" si="0"/>
        <v>0</v>
      </c>
      <c r="J46" s="125">
        <f t="shared" si="1"/>
        <v>0</v>
      </c>
    </row>
    <row r="47" spans="1:10" ht="15" customHeight="1">
      <c r="A47" s="59"/>
      <c r="B47" s="61"/>
      <c r="C47" s="114"/>
      <c r="D47" s="122"/>
      <c r="E47" s="128"/>
      <c r="F47" s="123"/>
      <c r="G47" s="54">
        <f t="shared" si="2"/>
        <v>0</v>
      </c>
      <c r="H47" s="123"/>
      <c r="I47" s="124">
        <f t="shared" si="0"/>
        <v>0</v>
      </c>
      <c r="J47" s="125">
        <f t="shared" si="1"/>
        <v>0</v>
      </c>
    </row>
    <row r="48" spans="1:10" ht="15" customHeight="1">
      <c r="A48" s="59"/>
      <c r="B48" s="61"/>
      <c r="C48" s="114"/>
      <c r="D48" s="122"/>
      <c r="E48" s="128"/>
      <c r="F48" s="123"/>
      <c r="G48" s="54">
        <f t="shared" si="2"/>
        <v>0</v>
      </c>
      <c r="H48" s="123"/>
      <c r="I48" s="124">
        <f t="shared" si="0"/>
        <v>0</v>
      </c>
      <c r="J48" s="125">
        <f t="shared" si="1"/>
        <v>0</v>
      </c>
    </row>
    <row r="49" spans="1:10" ht="15" customHeight="1">
      <c r="A49" s="59"/>
      <c r="B49" s="61"/>
      <c r="C49" s="114"/>
      <c r="D49" s="122"/>
      <c r="E49" s="128"/>
      <c r="F49" s="123"/>
      <c r="G49" s="54">
        <f t="shared" si="2"/>
        <v>0</v>
      </c>
      <c r="H49" s="123"/>
      <c r="I49" s="124">
        <f t="shared" si="0"/>
        <v>0</v>
      </c>
      <c r="J49" s="125">
        <f t="shared" si="1"/>
        <v>0</v>
      </c>
    </row>
    <row r="50" spans="1:10" ht="15" customHeight="1">
      <c r="A50" s="59"/>
      <c r="B50" s="61"/>
      <c r="C50" s="114"/>
      <c r="D50" s="122"/>
      <c r="E50" s="128"/>
      <c r="F50" s="123"/>
      <c r="G50" s="54">
        <f t="shared" si="2"/>
        <v>0</v>
      </c>
      <c r="H50" s="123"/>
      <c r="I50" s="124">
        <f t="shared" si="0"/>
        <v>0</v>
      </c>
      <c r="J50" s="125">
        <f t="shared" si="1"/>
        <v>0</v>
      </c>
    </row>
    <row r="51" spans="1:10" ht="15" customHeight="1">
      <c r="A51" s="59"/>
      <c r="B51" s="61"/>
      <c r="C51" s="114"/>
      <c r="D51" s="122"/>
      <c r="E51" s="128"/>
      <c r="F51" s="123"/>
      <c r="G51" s="54">
        <f t="shared" si="2"/>
        <v>0</v>
      </c>
      <c r="H51" s="123"/>
      <c r="I51" s="124">
        <f t="shared" si="0"/>
        <v>0</v>
      </c>
      <c r="J51" s="125">
        <f t="shared" si="1"/>
        <v>0</v>
      </c>
    </row>
    <row r="52" spans="1:10" ht="15.75" customHeight="1">
      <c r="A52" s="59"/>
      <c r="B52" s="61"/>
      <c r="C52" s="114"/>
      <c r="D52" s="122"/>
      <c r="E52" s="128"/>
      <c r="F52" s="123"/>
      <c r="G52" s="54">
        <f t="shared" si="2"/>
        <v>0</v>
      </c>
      <c r="H52" s="123"/>
      <c r="I52" s="124">
        <f t="shared" si="0"/>
        <v>0</v>
      </c>
      <c r="J52" s="125">
        <f t="shared" si="1"/>
        <v>0</v>
      </c>
    </row>
    <row r="53" spans="1:10" ht="15" customHeight="1">
      <c r="A53" s="59"/>
      <c r="B53" s="61"/>
      <c r="C53" s="114"/>
      <c r="D53" s="122"/>
      <c r="E53" s="128"/>
      <c r="F53" s="123"/>
      <c r="G53" s="54">
        <f t="shared" si="2"/>
        <v>0</v>
      </c>
      <c r="H53" s="123"/>
      <c r="I53" s="124">
        <f t="shared" si="0"/>
        <v>0</v>
      </c>
      <c r="J53" s="125">
        <f t="shared" si="1"/>
        <v>0</v>
      </c>
    </row>
    <row r="54" spans="1:10" ht="15">
      <c r="A54" s="59"/>
      <c r="B54" s="61"/>
      <c r="C54" s="114"/>
      <c r="D54" s="122"/>
      <c r="E54" s="128"/>
      <c r="F54" s="123"/>
      <c r="G54" s="54">
        <f t="shared" si="2"/>
        <v>0</v>
      </c>
      <c r="H54" s="123"/>
      <c r="I54" s="124">
        <f t="shared" si="0"/>
        <v>0</v>
      </c>
      <c r="J54" s="125">
        <f t="shared" si="1"/>
        <v>0</v>
      </c>
    </row>
    <row r="55" spans="1:10" ht="15">
      <c r="A55" s="59"/>
      <c r="B55" s="61"/>
      <c r="C55" s="114"/>
      <c r="D55" s="122"/>
      <c r="E55" s="128"/>
      <c r="F55" s="123"/>
      <c r="G55" s="124">
        <f>ROUND(+D55*F55,0)</f>
        <v>0</v>
      </c>
      <c r="H55" s="123"/>
      <c r="I55" s="124">
        <f>ROUND(+D55*H55,0)</f>
        <v>0</v>
      </c>
      <c r="J55" s="125">
        <f>I55+G55</f>
        <v>0</v>
      </c>
    </row>
    <row r="59" spans="7:12" ht="15">
      <c r="G59" s="6">
        <f>SUM(G13:G27)*0.5</f>
        <v>215</v>
      </c>
      <c r="I59" s="6">
        <f>SUM(I15:I29)*0.5</f>
        <v>570</v>
      </c>
      <c r="J59" s="6">
        <f>SUM(J15:J53)*0.5</f>
        <v>785</v>
      </c>
      <c r="K59" s="6">
        <f>G59+I59</f>
        <v>785</v>
      </c>
      <c r="L59" s="6">
        <f>'Summary F.P. 1ST FLOOR'!F41</f>
        <v>785</v>
      </c>
    </row>
  </sheetData>
  <sheetProtection/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A1" sqref="A1:G1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404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1ST FLOOR'!G9</f>
        <v>1600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'HVAC Backup 1ST FLOOR'!B14</f>
        <v>HVAC Demolition</v>
      </c>
      <c r="D13" s="43">
        <f>'HVAC Backup 1ST FLOOR'!G18</f>
        <v>960</v>
      </c>
      <c r="E13" s="43">
        <f>'HVAC Backup 1ST FLOOR'!I18</f>
        <v>9120</v>
      </c>
      <c r="F13" s="43">
        <f aca="true" t="shared" si="0" ref="F13:F30">D13+E13</f>
        <v>10080</v>
      </c>
      <c r="G13" s="145">
        <f aca="true" t="shared" si="1" ref="G13:G40">F13/$G$9</f>
        <v>6.3</v>
      </c>
    </row>
    <row r="14" spans="1:7" ht="15">
      <c r="A14" s="170"/>
      <c r="B14" s="131"/>
      <c r="C14" s="131" t="str">
        <f>'HVAC Backup 1ST FLOOR'!B20</f>
        <v>Sheetmetal</v>
      </c>
      <c r="D14" s="43">
        <f>'HVAC Backup 1ST FLOOR'!G24</f>
        <v>882</v>
      </c>
      <c r="E14" s="43">
        <f>'HVAC Backup 1ST FLOOR'!I24</f>
        <v>1123</v>
      </c>
      <c r="F14" s="43">
        <f t="shared" si="0"/>
        <v>2005</v>
      </c>
      <c r="G14" s="145">
        <f t="shared" si="1"/>
        <v>1.253125</v>
      </c>
    </row>
    <row r="15" spans="1:7" ht="15">
      <c r="A15" s="170"/>
      <c r="B15" s="131"/>
      <c r="C15" s="131" t="str">
        <f>'HVAC Backup 1ST FLOOR'!B27</f>
        <v>Sheetmetal Accessories</v>
      </c>
      <c r="D15" s="43">
        <f>'HVAC Backup 1ST FLOOR'!G33</f>
        <v>1634</v>
      </c>
      <c r="E15" s="43">
        <f>'HVAC Backup 1ST FLOOR'!I33</f>
        <v>1577</v>
      </c>
      <c r="F15" s="43">
        <f t="shared" si="0"/>
        <v>3211</v>
      </c>
      <c r="G15" s="145">
        <f t="shared" si="1"/>
        <v>2.006875</v>
      </c>
    </row>
    <row r="16" spans="1:7" ht="15">
      <c r="A16" s="170"/>
      <c r="B16" s="131"/>
      <c r="C16" s="131" t="str">
        <f>'HVAC Backup 1ST FLOOR'!B36</f>
        <v>Duct Insulation</v>
      </c>
      <c r="D16" s="43">
        <f>'HVAC Backup 1ST FLOOR'!G40</f>
        <v>222</v>
      </c>
      <c r="E16" s="43">
        <f>'HVAC Backup 1ST FLOOR'!I40</f>
        <v>527</v>
      </c>
      <c r="F16" s="43">
        <f t="shared" si="0"/>
        <v>749</v>
      </c>
      <c r="G16" s="145">
        <f t="shared" si="1"/>
        <v>0.468125</v>
      </c>
    </row>
    <row r="17" spans="1:7" ht="15">
      <c r="A17" s="170"/>
      <c r="B17" s="131"/>
      <c r="C17" s="131" t="str">
        <f>'HVAC Backup 1ST FLOOR'!B43</f>
        <v>Heating Hot Water Piping</v>
      </c>
      <c r="D17" s="43">
        <f>'HVAC Backup 1ST FLOOR'!G58</f>
        <v>1461</v>
      </c>
      <c r="E17" s="43">
        <f>'HVAC Backup 1ST FLOOR'!I58</f>
        <v>2665</v>
      </c>
      <c r="F17" s="43">
        <f t="shared" si="0"/>
        <v>4126</v>
      </c>
      <c r="G17" s="145">
        <f t="shared" si="1"/>
        <v>2.57875</v>
      </c>
    </row>
    <row r="18" spans="1:7" ht="15">
      <c r="A18" s="170"/>
      <c r="B18" s="131"/>
      <c r="C18" s="131" t="str">
        <f>'HVAC Backup 1ST FLOOR'!B61</f>
        <v>Refrigerant Piping</v>
      </c>
      <c r="D18" s="43">
        <f>'HVAC Backup 1ST FLOOR'!G73</f>
        <v>894</v>
      </c>
      <c r="E18" s="43">
        <f>'HVAC Backup 1ST FLOOR'!I73</f>
        <v>3537</v>
      </c>
      <c r="F18" s="43">
        <f t="shared" si="0"/>
        <v>4431</v>
      </c>
      <c r="G18" s="145">
        <f t="shared" si="1"/>
        <v>2.769375</v>
      </c>
    </row>
    <row r="19" spans="1:7" ht="15">
      <c r="A19" s="170"/>
      <c r="B19" s="131"/>
      <c r="C19" s="131" t="str">
        <f>'HVAC Backup 1ST FLOOR'!B76</f>
        <v>Air Conditioning Condensate Piping</v>
      </c>
      <c r="D19" s="43">
        <f>'HVAC Backup 1ST FLOOR'!G86</f>
        <v>691</v>
      </c>
      <c r="E19" s="43">
        <f>'HVAC Backup 1ST FLOOR'!I86</f>
        <v>1683</v>
      </c>
      <c r="F19" s="43">
        <f t="shared" si="0"/>
        <v>2374</v>
      </c>
      <c r="G19" s="145">
        <f t="shared" si="1"/>
        <v>1.48375</v>
      </c>
    </row>
    <row r="20" spans="1:7" ht="15">
      <c r="A20" s="170"/>
      <c r="B20" s="131"/>
      <c r="C20" s="131" t="str">
        <f>'HVAC Backup 1ST FLOOR'!B89</f>
        <v>Equipment</v>
      </c>
      <c r="D20" s="43">
        <f>'HVAC Backup 1ST FLOOR'!G96</f>
        <v>12057</v>
      </c>
      <c r="E20" s="43">
        <f>'HVAC Backup 1ST FLOOR'!I96</f>
        <v>1425</v>
      </c>
      <c r="F20" s="43">
        <f t="shared" si="0"/>
        <v>13482</v>
      </c>
      <c r="G20" s="145">
        <f t="shared" si="1"/>
        <v>8.42625</v>
      </c>
    </row>
    <row r="21" spans="1:7" ht="30" customHeight="1">
      <c r="A21" s="170"/>
      <c r="B21" s="131"/>
      <c r="C21" s="182" t="str">
        <f>'HVAC Backup 1ST FLOOR'!B99</f>
        <v>Automatic Temperature Controls  ( Assume Standalone)</v>
      </c>
      <c r="D21" s="43">
        <f>'HVAC Backup 1ST FLOOR'!G106</f>
        <v>1603</v>
      </c>
      <c r="E21" s="43">
        <f>'HVAC Backup 1ST FLOOR'!I106</f>
        <v>1663</v>
      </c>
      <c r="F21" s="43">
        <f t="shared" si="0"/>
        <v>3266</v>
      </c>
      <c r="G21" s="145">
        <f t="shared" si="1"/>
        <v>2.04125</v>
      </c>
    </row>
    <row r="22" spans="1:7" ht="15">
      <c r="A22" s="170"/>
      <c r="B22" s="131"/>
      <c r="C22" s="131" t="str">
        <f>'HVAC Backup 1ST FLOOR'!B109</f>
        <v>Miscellaneous</v>
      </c>
      <c r="D22" s="43">
        <f>'HVAC Backup 1ST FLOOR'!G117</f>
        <v>5640</v>
      </c>
      <c r="E22" s="43">
        <f>'HVAC Backup 1ST FLOOR'!I117</f>
        <v>2584</v>
      </c>
      <c r="F22" s="43">
        <f t="shared" si="0"/>
        <v>8224</v>
      </c>
      <c r="G22" s="145">
        <f t="shared" si="1"/>
        <v>5.14</v>
      </c>
    </row>
    <row r="23" spans="1:7" ht="15">
      <c r="A23" s="170"/>
      <c r="B23" s="131"/>
      <c r="C23" s="131"/>
      <c r="D23" s="43"/>
      <c r="E23" s="43"/>
      <c r="F23" s="43">
        <f t="shared" si="0"/>
        <v>0</v>
      </c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>
        <f t="shared" si="0"/>
        <v>0</v>
      </c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>
        <f t="shared" si="0"/>
        <v>0</v>
      </c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>
        <f t="shared" si="0"/>
        <v>0</v>
      </c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>
        <f t="shared" si="0"/>
        <v>0</v>
      </c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>
        <f t="shared" si="0"/>
        <v>0</v>
      </c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>
        <f t="shared" si="0"/>
        <v>0</v>
      </c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>
        <f t="shared" si="0"/>
        <v>0</v>
      </c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26044</v>
      </c>
      <c r="E41" s="161">
        <f>SUM(E12:E40)</f>
        <v>25904</v>
      </c>
      <c r="F41" s="118">
        <f>SUM(F12:F40)</f>
        <v>51948</v>
      </c>
      <c r="G41" s="146">
        <f>F41/$G$9</f>
        <v>32.4675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2:G2"/>
    <mergeCell ref="A1:G1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AG144"/>
  <sheetViews>
    <sheetView showZeros="0" defaultGridColor="0" view="pageBreakPreview" zoomScale="70" zoomScaleNormal="85" zoomScaleSheetLayoutView="70" zoomScalePageLayoutView="0" colorId="22" workbookViewId="0" topLeftCell="A1">
      <selection activeCell="I52" sqref="I52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5.77734375" style="6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5.4453125" style="6" customWidth="1"/>
    <col min="11" max="11" width="10.4453125" style="6" customWidth="1"/>
    <col min="12" max="12" width="64.10546875" style="6" customWidth="1"/>
    <col min="13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235" t="str">
        <f>+C_1!A2</f>
        <v>D  E  S  I  G  N    B  U  I  L  D 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405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54">
        <f>ROUND(+F12*H12,0)</f>
        <v>0</v>
      </c>
      <c r="J12" s="55"/>
    </row>
    <row r="13" spans="1:10" ht="15" customHeight="1">
      <c r="A13" s="59"/>
      <c r="B13" s="61"/>
      <c r="C13" s="114"/>
      <c r="D13" s="122"/>
      <c r="E13" s="128"/>
      <c r="F13" s="123"/>
      <c r="G13" s="54">
        <f aca="true" t="shared" si="0" ref="G13:G80">ROUND(+D13*F13,0)</f>
        <v>0</v>
      </c>
      <c r="H13" s="123"/>
      <c r="I13" s="124">
        <f>ROUND(+D13*H13,0)</f>
        <v>0</v>
      </c>
      <c r="J13" s="125">
        <f>I13+G13</f>
        <v>0</v>
      </c>
    </row>
    <row r="14" spans="1:10" ht="15" customHeight="1">
      <c r="A14" s="59"/>
      <c r="B14" s="168" t="s">
        <v>297</v>
      </c>
      <c r="C14" s="114"/>
      <c r="D14" s="122"/>
      <c r="E14" s="128"/>
      <c r="F14" s="123"/>
      <c r="G14" s="54">
        <f t="shared" si="0"/>
        <v>0</v>
      </c>
      <c r="H14" s="123"/>
      <c r="I14" s="124">
        <f aca="true" t="shared" si="1" ref="I14:I81">ROUND(+D14*H14,0)</f>
        <v>0</v>
      </c>
      <c r="J14" s="125">
        <f aca="true" t="shared" si="2" ref="J14:J81">I14+G14</f>
        <v>0</v>
      </c>
    </row>
    <row r="15" spans="1:10" ht="15" customHeight="1">
      <c r="A15" s="59"/>
      <c r="B15" s="61"/>
      <c r="C15" s="114"/>
      <c r="D15" s="122"/>
      <c r="E15" s="128"/>
      <c r="F15" s="123"/>
      <c r="G15" s="54">
        <f t="shared" si="0"/>
        <v>0</v>
      </c>
      <c r="H15" s="123"/>
      <c r="I15" s="124">
        <f t="shared" si="1"/>
        <v>0</v>
      </c>
      <c r="J15" s="125">
        <f t="shared" si="2"/>
        <v>0</v>
      </c>
    </row>
    <row r="16" spans="1:10" ht="15" customHeight="1">
      <c r="A16" s="59"/>
      <c r="B16" s="61"/>
      <c r="C16" s="114" t="s">
        <v>298</v>
      </c>
      <c r="D16" s="122">
        <f>'Summary 1ST FLOOR'!G9</f>
        <v>1600</v>
      </c>
      <c r="E16" s="128" t="s">
        <v>115</v>
      </c>
      <c r="F16" s="123">
        <v>0.6</v>
      </c>
      <c r="G16" s="54">
        <f t="shared" si="0"/>
        <v>960</v>
      </c>
      <c r="H16" s="123">
        <v>5.7</v>
      </c>
      <c r="I16" s="124">
        <f t="shared" si="1"/>
        <v>9120</v>
      </c>
      <c r="J16" s="125">
        <f t="shared" si="2"/>
        <v>10080</v>
      </c>
    </row>
    <row r="17" spans="1:10" ht="15" customHeight="1" thickBot="1">
      <c r="A17" s="59"/>
      <c r="B17" s="61"/>
      <c r="C17" s="114"/>
      <c r="D17" s="122"/>
      <c r="E17" s="128"/>
      <c r="F17" s="123"/>
      <c r="G17" s="54">
        <f t="shared" si="0"/>
        <v>0</v>
      </c>
      <c r="H17" s="123"/>
      <c r="I17" s="124">
        <f t="shared" si="1"/>
        <v>0</v>
      </c>
      <c r="J17" s="125">
        <f t="shared" si="2"/>
        <v>0</v>
      </c>
    </row>
    <row r="18" spans="1:10" ht="15" customHeight="1" thickTop="1">
      <c r="A18" s="59"/>
      <c r="B18" s="61"/>
      <c r="C18" s="174" t="s">
        <v>471</v>
      </c>
      <c r="D18" s="122"/>
      <c r="E18" s="128"/>
      <c r="F18" s="123"/>
      <c r="G18" s="178">
        <f>SUM(G12:G17)</f>
        <v>960</v>
      </c>
      <c r="H18" s="123"/>
      <c r="I18" s="178">
        <f>SUM(I12:I17)</f>
        <v>9120</v>
      </c>
      <c r="J18" s="179">
        <f t="shared" si="2"/>
        <v>10080</v>
      </c>
    </row>
    <row r="19" spans="1:12" ht="15" customHeight="1">
      <c r="A19" s="59"/>
      <c r="B19" s="61"/>
      <c r="C19" s="114"/>
      <c r="D19" s="122"/>
      <c r="E19" s="128"/>
      <c r="F19" s="123"/>
      <c r="G19" s="54">
        <f t="shared" si="0"/>
        <v>0</v>
      </c>
      <c r="H19" s="123"/>
      <c r="I19" s="124">
        <f t="shared" si="1"/>
        <v>0</v>
      </c>
      <c r="J19" s="125">
        <f t="shared" si="2"/>
        <v>0</v>
      </c>
      <c r="L19" s="174"/>
    </row>
    <row r="20" spans="1:12" ht="15" customHeight="1">
      <c r="A20" s="59"/>
      <c r="B20" s="168" t="s">
        <v>299</v>
      </c>
      <c r="C20" s="114"/>
      <c r="D20" s="122"/>
      <c r="E20" s="128"/>
      <c r="F20" s="123"/>
      <c r="G20" s="54">
        <f t="shared" si="0"/>
        <v>0</v>
      </c>
      <c r="H20" s="123"/>
      <c r="I20" s="124">
        <f t="shared" si="1"/>
        <v>0</v>
      </c>
      <c r="J20" s="125">
        <f t="shared" si="2"/>
        <v>0</v>
      </c>
      <c r="L20" s="174"/>
    </row>
    <row r="21" spans="1:12" ht="15" customHeight="1">
      <c r="A21" s="59"/>
      <c r="B21" s="61"/>
      <c r="C21" s="114"/>
      <c r="D21" s="122"/>
      <c r="E21" s="128"/>
      <c r="F21" s="123"/>
      <c r="G21" s="54"/>
      <c r="H21" s="123"/>
      <c r="I21" s="124"/>
      <c r="J21" s="125"/>
      <c r="L21" s="174"/>
    </row>
    <row r="22" spans="1:12" ht="15" customHeight="1">
      <c r="A22" s="59"/>
      <c r="B22" s="61"/>
      <c r="C22" s="114" t="s">
        <v>300</v>
      </c>
      <c r="D22" s="122">
        <v>215</v>
      </c>
      <c r="E22" s="128" t="s">
        <v>301</v>
      </c>
      <c r="F22" s="123">
        <v>4.1</v>
      </c>
      <c r="G22" s="54">
        <f t="shared" si="0"/>
        <v>882</v>
      </c>
      <c r="H22" s="123">
        <v>5.225</v>
      </c>
      <c r="I22" s="124">
        <f t="shared" si="1"/>
        <v>1123</v>
      </c>
      <c r="J22" s="125">
        <f t="shared" si="2"/>
        <v>2005</v>
      </c>
      <c r="L22" s="174"/>
    </row>
    <row r="23" spans="1:12" ht="15" customHeight="1" thickBot="1">
      <c r="A23" s="59"/>
      <c r="B23" s="61"/>
      <c r="C23" s="114"/>
      <c r="D23" s="122"/>
      <c r="E23" s="128"/>
      <c r="F23" s="123"/>
      <c r="G23" s="54">
        <f t="shared" si="0"/>
        <v>0</v>
      </c>
      <c r="H23" s="123"/>
      <c r="I23" s="124">
        <f t="shared" si="1"/>
        <v>0</v>
      </c>
      <c r="J23" s="125">
        <f t="shared" si="2"/>
        <v>0</v>
      </c>
      <c r="L23" s="174"/>
    </row>
    <row r="24" spans="1:12" ht="15" customHeight="1" thickTop="1">
      <c r="A24" s="59"/>
      <c r="B24" s="61"/>
      <c r="C24" s="174" t="s">
        <v>364</v>
      </c>
      <c r="D24" s="122"/>
      <c r="E24" s="128"/>
      <c r="F24" s="123"/>
      <c r="G24" s="178">
        <f>SUM(G22:G23)</f>
        <v>882</v>
      </c>
      <c r="H24" s="123"/>
      <c r="I24" s="178">
        <f>SUM(I22:I23)</f>
        <v>1123</v>
      </c>
      <c r="J24" s="179">
        <f t="shared" si="2"/>
        <v>2005</v>
      </c>
      <c r="L24" s="174"/>
    </row>
    <row r="25" spans="1:12" ht="15" customHeight="1">
      <c r="A25" s="59"/>
      <c r="B25" s="61"/>
      <c r="C25" s="114"/>
      <c r="D25" s="122"/>
      <c r="E25" s="128"/>
      <c r="F25" s="123"/>
      <c r="G25" s="54">
        <f t="shared" si="0"/>
        <v>0</v>
      </c>
      <c r="H25" s="123"/>
      <c r="I25" s="124">
        <f t="shared" si="1"/>
        <v>0</v>
      </c>
      <c r="J25" s="125">
        <f t="shared" si="2"/>
        <v>0</v>
      </c>
      <c r="L25" s="174"/>
    </row>
    <row r="26" spans="1:12" ht="15" customHeight="1">
      <c r="A26" s="59"/>
      <c r="B26" s="61"/>
      <c r="C26" s="114"/>
      <c r="D26" s="122"/>
      <c r="E26" s="128"/>
      <c r="F26" s="123"/>
      <c r="G26" s="54">
        <f t="shared" si="0"/>
        <v>0</v>
      </c>
      <c r="H26" s="123"/>
      <c r="I26" s="124">
        <f t="shared" si="1"/>
        <v>0</v>
      </c>
      <c r="J26" s="125">
        <f t="shared" si="2"/>
        <v>0</v>
      </c>
      <c r="L26" s="174"/>
    </row>
    <row r="27" spans="1:12" ht="15" customHeight="1">
      <c r="A27" s="59"/>
      <c r="B27" s="168" t="s">
        <v>303</v>
      </c>
      <c r="C27" s="114"/>
      <c r="D27" s="122"/>
      <c r="E27" s="128"/>
      <c r="F27" s="123"/>
      <c r="G27" s="54">
        <f t="shared" si="0"/>
        <v>0</v>
      </c>
      <c r="H27" s="123"/>
      <c r="I27" s="124">
        <f t="shared" si="1"/>
        <v>0</v>
      </c>
      <c r="J27" s="125">
        <f t="shared" si="2"/>
        <v>0</v>
      </c>
      <c r="L27" s="174"/>
    </row>
    <row r="28" spans="1:12" ht="15" customHeight="1">
      <c r="A28" s="59"/>
      <c r="B28" s="61"/>
      <c r="C28" s="114"/>
      <c r="D28" s="122"/>
      <c r="E28" s="128"/>
      <c r="F28" s="123"/>
      <c r="G28" s="54">
        <f t="shared" si="0"/>
        <v>0</v>
      </c>
      <c r="H28" s="123"/>
      <c r="I28" s="124">
        <f t="shared" si="1"/>
        <v>0</v>
      </c>
      <c r="J28" s="125">
        <f t="shared" si="2"/>
        <v>0</v>
      </c>
      <c r="L28" s="174"/>
    </row>
    <row r="29" spans="1:10" ht="15" customHeight="1">
      <c r="A29" s="59"/>
      <c r="B29" s="61"/>
      <c r="C29" s="114" t="s">
        <v>304</v>
      </c>
      <c r="D29" s="122">
        <v>9</v>
      </c>
      <c r="E29" s="128" t="s">
        <v>112</v>
      </c>
      <c r="F29" s="123">
        <v>125.36</v>
      </c>
      <c r="G29" s="54">
        <f t="shared" si="0"/>
        <v>1128</v>
      </c>
      <c r="H29" s="123">
        <v>95</v>
      </c>
      <c r="I29" s="124">
        <f t="shared" si="1"/>
        <v>855</v>
      </c>
      <c r="J29" s="125">
        <f t="shared" si="2"/>
        <v>1983</v>
      </c>
    </row>
    <row r="30" spans="1:10" ht="15" customHeight="1">
      <c r="A30" s="59"/>
      <c r="B30" s="61"/>
      <c r="C30" s="114" t="s">
        <v>307</v>
      </c>
      <c r="D30" s="122">
        <v>2</v>
      </c>
      <c r="E30" s="128" t="s">
        <v>112</v>
      </c>
      <c r="F30" s="123">
        <v>128.96</v>
      </c>
      <c r="G30" s="54">
        <f t="shared" si="0"/>
        <v>258</v>
      </c>
      <c r="H30" s="123">
        <v>275.5</v>
      </c>
      <c r="I30" s="124">
        <f t="shared" si="1"/>
        <v>551</v>
      </c>
      <c r="J30" s="125">
        <f t="shared" si="2"/>
        <v>809</v>
      </c>
    </row>
    <row r="31" spans="1:10" ht="15" customHeight="1">
      <c r="A31" s="59"/>
      <c r="B31" s="61"/>
      <c r="C31" s="114" t="s">
        <v>311</v>
      </c>
      <c r="D31" s="122">
        <v>6</v>
      </c>
      <c r="E31" s="128" t="s">
        <v>112</v>
      </c>
      <c r="F31" s="123">
        <v>41.3</v>
      </c>
      <c r="G31" s="54">
        <f t="shared" si="0"/>
        <v>248</v>
      </c>
      <c r="H31" s="123">
        <v>28.5</v>
      </c>
      <c r="I31" s="124">
        <f t="shared" si="1"/>
        <v>171</v>
      </c>
      <c r="J31" s="125">
        <f t="shared" si="2"/>
        <v>419</v>
      </c>
    </row>
    <row r="32" spans="1:10" ht="15" customHeight="1" thickBot="1">
      <c r="A32" s="59"/>
      <c r="B32" s="61"/>
      <c r="C32" s="114"/>
      <c r="D32" s="122"/>
      <c r="E32" s="128"/>
      <c r="F32" s="123"/>
      <c r="G32" s="54">
        <f t="shared" si="0"/>
        <v>0</v>
      </c>
      <c r="H32" s="123"/>
      <c r="I32" s="124">
        <f t="shared" si="1"/>
        <v>0</v>
      </c>
      <c r="J32" s="125">
        <f t="shared" si="2"/>
        <v>0</v>
      </c>
    </row>
    <row r="33" spans="1:10" ht="15" customHeight="1" thickTop="1">
      <c r="A33" s="59"/>
      <c r="B33" s="61"/>
      <c r="C33" s="174" t="s">
        <v>365</v>
      </c>
      <c r="D33" s="122"/>
      <c r="E33" s="128"/>
      <c r="F33" s="123"/>
      <c r="G33" s="178">
        <f>SUM(G25:G32)</f>
        <v>1634</v>
      </c>
      <c r="H33" s="123"/>
      <c r="I33" s="178">
        <f>SUM(I25:I32)</f>
        <v>1577</v>
      </c>
      <c r="J33" s="179">
        <f t="shared" si="2"/>
        <v>3211</v>
      </c>
    </row>
    <row r="34" spans="1:10" ht="15" customHeight="1">
      <c r="A34" s="59"/>
      <c r="B34" s="61"/>
      <c r="C34" s="174"/>
      <c r="D34" s="122"/>
      <c r="E34" s="128"/>
      <c r="F34" s="123"/>
      <c r="G34" s="54"/>
      <c r="H34" s="123"/>
      <c r="I34" s="124"/>
      <c r="J34" s="125"/>
    </row>
    <row r="35" spans="1:10" ht="15" customHeight="1">
      <c r="A35" s="59"/>
      <c r="B35" s="61"/>
      <c r="C35" s="114"/>
      <c r="D35" s="122"/>
      <c r="E35" s="128"/>
      <c r="F35" s="123"/>
      <c r="G35" s="54">
        <f t="shared" si="0"/>
        <v>0</v>
      </c>
      <c r="H35" s="123"/>
      <c r="I35" s="124">
        <f t="shared" si="1"/>
        <v>0</v>
      </c>
      <c r="J35" s="125">
        <f t="shared" si="2"/>
        <v>0</v>
      </c>
    </row>
    <row r="36" spans="1:10" ht="15" customHeight="1">
      <c r="A36" s="59"/>
      <c r="B36" s="168" t="s">
        <v>312</v>
      </c>
      <c r="C36" s="114"/>
      <c r="D36" s="122"/>
      <c r="E36" s="128"/>
      <c r="F36" s="123"/>
      <c r="G36" s="54">
        <f t="shared" si="0"/>
        <v>0</v>
      </c>
      <c r="H36" s="123"/>
      <c r="I36" s="124">
        <f t="shared" si="1"/>
        <v>0</v>
      </c>
      <c r="J36" s="125">
        <f t="shared" si="2"/>
        <v>0</v>
      </c>
    </row>
    <row r="37" spans="1:10" ht="15" customHeight="1">
      <c r="A37" s="59"/>
      <c r="B37" s="61"/>
      <c r="C37" s="114"/>
      <c r="D37" s="122"/>
      <c r="E37" s="128"/>
      <c r="F37" s="123"/>
      <c r="G37" s="54">
        <f t="shared" si="0"/>
        <v>0</v>
      </c>
      <c r="H37" s="123"/>
      <c r="I37" s="124">
        <f t="shared" si="1"/>
        <v>0</v>
      </c>
      <c r="J37" s="125">
        <f t="shared" si="2"/>
        <v>0</v>
      </c>
    </row>
    <row r="38" spans="1:10" ht="15" customHeight="1">
      <c r="A38" s="59"/>
      <c r="B38" s="61"/>
      <c r="C38" s="114" t="s">
        <v>313</v>
      </c>
      <c r="D38" s="122">
        <v>185</v>
      </c>
      <c r="E38" s="128" t="s">
        <v>115</v>
      </c>
      <c r="F38" s="123">
        <v>1.2</v>
      </c>
      <c r="G38" s="54">
        <f t="shared" si="0"/>
        <v>222</v>
      </c>
      <c r="H38" s="123">
        <v>2.85</v>
      </c>
      <c r="I38" s="124">
        <f t="shared" si="1"/>
        <v>527</v>
      </c>
      <c r="J38" s="125">
        <f t="shared" si="2"/>
        <v>749</v>
      </c>
    </row>
    <row r="39" spans="1:10" ht="15" customHeight="1" thickBot="1">
      <c r="A39" s="59"/>
      <c r="B39" s="61"/>
      <c r="C39" s="114"/>
      <c r="D39" s="122"/>
      <c r="E39" s="128"/>
      <c r="F39" s="123"/>
      <c r="G39" s="54">
        <f t="shared" si="0"/>
        <v>0</v>
      </c>
      <c r="H39" s="123"/>
      <c r="I39" s="124">
        <f t="shared" si="1"/>
        <v>0</v>
      </c>
      <c r="J39" s="125">
        <f t="shared" si="2"/>
        <v>0</v>
      </c>
    </row>
    <row r="40" spans="1:10" ht="15" customHeight="1" thickTop="1">
      <c r="A40" s="59"/>
      <c r="B40" s="61"/>
      <c r="C40" s="174" t="s">
        <v>472</v>
      </c>
      <c r="D40" s="122"/>
      <c r="E40" s="128"/>
      <c r="F40" s="123"/>
      <c r="G40" s="178">
        <f>SUM(G35:G39)</f>
        <v>222</v>
      </c>
      <c r="H40" s="123"/>
      <c r="I40" s="178">
        <f>SUM(I35:I39)</f>
        <v>527</v>
      </c>
      <c r="J40" s="179">
        <f t="shared" si="2"/>
        <v>749</v>
      </c>
    </row>
    <row r="41" spans="1:10" ht="15" customHeight="1">
      <c r="A41" s="59"/>
      <c r="B41" s="61"/>
      <c r="C41" s="114"/>
      <c r="D41" s="122"/>
      <c r="E41" s="128"/>
      <c r="F41" s="123"/>
      <c r="G41" s="54">
        <f t="shared" si="0"/>
        <v>0</v>
      </c>
      <c r="H41" s="123"/>
      <c r="I41" s="124">
        <f t="shared" si="1"/>
        <v>0</v>
      </c>
      <c r="J41" s="125">
        <f t="shared" si="2"/>
        <v>0</v>
      </c>
    </row>
    <row r="42" spans="1:10" ht="15" customHeight="1">
      <c r="A42" s="59"/>
      <c r="B42" s="61"/>
      <c r="C42" s="114"/>
      <c r="D42" s="122"/>
      <c r="E42" s="128"/>
      <c r="F42" s="123"/>
      <c r="G42" s="54">
        <f t="shared" si="0"/>
        <v>0</v>
      </c>
      <c r="H42" s="123"/>
      <c r="I42" s="124">
        <f t="shared" si="1"/>
        <v>0</v>
      </c>
      <c r="J42" s="125">
        <f t="shared" si="2"/>
        <v>0</v>
      </c>
    </row>
    <row r="43" spans="1:10" ht="15" customHeight="1">
      <c r="A43" s="59"/>
      <c r="B43" s="168" t="s">
        <v>316</v>
      </c>
      <c r="C43" s="114"/>
      <c r="D43" s="122"/>
      <c r="E43" s="128"/>
      <c r="F43" s="123"/>
      <c r="G43" s="54">
        <f t="shared" si="0"/>
        <v>0</v>
      </c>
      <c r="H43" s="123"/>
      <c r="I43" s="124">
        <f t="shared" si="1"/>
        <v>0</v>
      </c>
      <c r="J43" s="125">
        <f t="shared" si="2"/>
        <v>0</v>
      </c>
    </row>
    <row r="44" spans="1:10" ht="15" customHeight="1">
      <c r="A44" s="59"/>
      <c r="B44" s="61"/>
      <c r="C44" s="114"/>
      <c r="D44" s="122"/>
      <c r="E44" s="128"/>
      <c r="F44" s="123"/>
      <c r="G44" s="54">
        <f t="shared" si="0"/>
        <v>0</v>
      </c>
      <c r="H44" s="123"/>
      <c r="I44" s="124">
        <f t="shared" si="1"/>
        <v>0</v>
      </c>
      <c r="J44" s="125">
        <f t="shared" si="2"/>
        <v>0</v>
      </c>
    </row>
    <row r="45" spans="1:10" ht="15" customHeight="1">
      <c r="A45" s="59"/>
      <c r="B45" s="61"/>
      <c r="C45" s="114" t="s">
        <v>251</v>
      </c>
      <c r="D45" s="122">
        <v>60</v>
      </c>
      <c r="E45" s="128" t="s">
        <v>138</v>
      </c>
      <c r="F45" s="123">
        <v>8.21</v>
      </c>
      <c r="G45" s="54">
        <f t="shared" si="0"/>
        <v>493</v>
      </c>
      <c r="H45" s="123">
        <v>6.65</v>
      </c>
      <c r="I45" s="124">
        <f t="shared" si="1"/>
        <v>399</v>
      </c>
      <c r="J45" s="125">
        <f t="shared" si="2"/>
        <v>892</v>
      </c>
    </row>
    <row r="46" spans="1:10" ht="15" customHeight="1">
      <c r="A46" s="59"/>
      <c r="B46" s="61"/>
      <c r="C46" s="114" t="s">
        <v>244</v>
      </c>
      <c r="D46" s="122">
        <v>8</v>
      </c>
      <c r="E46" s="128" t="s">
        <v>112</v>
      </c>
      <c r="F46" s="123">
        <v>9.2</v>
      </c>
      <c r="G46" s="54">
        <f t="shared" si="0"/>
        <v>74</v>
      </c>
      <c r="H46" s="123">
        <v>60.800000000000004</v>
      </c>
      <c r="I46" s="124">
        <f t="shared" si="1"/>
        <v>486</v>
      </c>
      <c r="J46" s="125">
        <f t="shared" si="2"/>
        <v>560</v>
      </c>
    </row>
    <row r="47" spans="1:10" ht="15" customHeight="1">
      <c r="A47" s="59"/>
      <c r="B47" s="61"/>
      <c r="C47" s="114" t="s">
        <v>245</v>
      </c>
      <c r="D47" s="122">
        <v>8</v>
      </c>
      <c r="E47" s="128" t="s">
        <v>112</v>
      </c>
      <c r="F47" s="123">
        <v>16.5</v>
      </c>
      <c r="G47" s="54">
        <f t="shared" si="0"/>
        <v>132</v>
      </c>
      <c r="H47" s="123">
        <v>52.25000000000001</v>
      </c>
      <c r="I47" s="124">
        <f t="shared" si="1"/>
        <v>418</v>
      </c>
      <c r="J47" s="125">
        <f t="shared" si="2"/>
        <v>550</v>
      </c>
    </row>
    <row r="48" spans="1:10" ht="15" customHeight="1">
      <c r="A48" s="59"/>
      <c r="B48" s="61"/>
      <c r="C48" s="114" t="s">
        <v>253</v>
      </c>
      <c r="D48" s="122">
        <v>2</v>
      </c>
      <c r="E48" s="128" t="s">
        <v>112</v>
      </c>
      <c r="F48" s="123">
        <v>44.5</v>
      </c>
      <c r="G48" s="54">
        <f t="shared" si="0"/>
        <v>89</v>
      </c>
      <c r="H48" s="123">
        <v>72.2</v>
      </c>
      <c r="I48" s="124">
        <f t="shared" si="1"/>
        <v>144</v>
      </c>
      <c r="J48" s="125">
        <f t="shared" si="2"/>
        <v>233</v>
      </c>
    </row>
    <row r="49" spans="1:10" ht="15" customHeight="1">
      <c r="A49" s="59"/>
      <c r="B49" s="61"/>
      <c r="C49" s="114" t="s">
        <v>254</v>
      </c>
      <c r="D49" s="122">
        <v>1</v>
      </c>
      <c r="E49" s="128" t="s">
        <v>112</v>
      </c>
      <c r="F49" s="123">
        <v>24.72</v>
      </c>
      <c r="G49" s="54">
        <f t="shared" si="0"/>
        <v>25</v>
      </c>
      <c r="H49" s="123">
        <v>38.949999999999996</v>
      </c>
      <c r="I49" s="124">
        <f t="shared" si="1"/>
        <v>39</v>
      </c>
      <c r="J49" s="125">
        <f t="shared" si="2"/>
        <v>64</v>
      </c>
    </row>
    <row r="50" spans="1:10" ht="15" customHeight="1">
      <c r="A50" s="59"/>
      <c r="B50" s="61"/>
      <c r="C50" s="114" t="s">
        <v>319</v>
      </c>
      <c r="D50" s="122">
        <v>1</v>
      </c>
      <c r="E50" s="128" t="s">
        <v>112</v>
      </c>
      <c r="F50" s="123"/>
      <c r="G50" s="54">
        <f t="shared" si="0"/>
        <v>0</v>
      </c>
      <c r="H50" s="123">
        <v>173.85</v>
      </c>
      <c r="I50" s="124">
        <f t="shared" si="1"/>
        <v>174</v>
      </c>
      <c r="J50" s="125">
        <f t="shared" si="2"/>
        <v>174</v>
      </c>
    </row>
    <row r="51" spans="1:10" ht="15" customHeight="1">
      <c r="A51" s="59"/>
      <c r="B51" s="61"/>
      <c r="C51" s="114" t="s">
        <v>320</v>
      </c>
      <c r="D51" s="122">
        <v>1</v>
      </c>
      <c r="E51" s="128" t="s">
        <v>112</v>
      </c>
      <c r="F51" s="123">
        <v>148.23</v>
      </c>
      <c r="G51" s="54">
        <f t="shared" si="0"/>
        <v>148</v>
      </c>
      <c r="H51" s="123">
        <v>171</v>
      </c>
      <c r="I51" s="124">
        <f t="shared" si="1"/>
        <v>171</v>
      </c>
      <c r="J51" s="125">
        <f t="shared" si="2"/>
        <v>319</v>
      </c>
    </row>
    <row r="52" spans="1:10" ht="15" customHeight="1">
      <c r="A52" s="59"/>
      <c r="B52" s="61"/>
      <c r="C52" s="114" t="s">
        <v>321</v>
      </c>
      <c r="D52" s="122">
        <v>1</v>
      </c>
      <c r="E52" s="128" t="s">
        <v>112</v>
      </c>
      <c r="F52" s="123">
        <v>80.12</v>
      </c>
      <c r="G52" s="54">
        <f t="shared" si="0"/>
        <v>80</v>
      </c>
      <c r="H52" s="123">
        <v>222.29999999999998</v>
      </c>
      <c r="I52" s="124">
        <f t="shared" si="1"/>
        <v>222</v>
      </c>
      <c r="J52" s="125">
        <f t="shared" si="2"/>
        <v>302</v>
      </c>
    </row>
    <row r="53" spans="1:10" ht="15" customHeight="1">
      <c r="A53" s="59"/>
      <c r="B53" s="61"/>
      <c r="C53" s="114" t="s">
        <v>324</v>
      </c>
      <c r="D53" s="122">
        <v>2</v>
      </c>
      <c r="E53" s="128" t="s">
        <v>112</v>
      </c>
      <c r="F53" s="123">
        <v>4.21</v>
      </c>
      <c r="G53" s="54">
        <f t="shared" si="0"/>
        <v>8</v>
      </c>
      <c r="H53" s="123">
        <v>49.4</v>
      </c>
      <c r="I53" s="124">
        <f t="shared" si="1"/>
        <v>99</v>
      </c>
      <c r="J53" s="125">
        <f t="shared" si="2"/>
        <v>107</v>
      </c>
    </row>
    <row r="54" spans="1:10" ht="15" customHeight="1">
      <c r="A54" s="59"/>
      <c r="B54" s="61"/>
      <c r="C54" s="114" t="s">
        <v>325</v>
      </c>
      <c r="D54" s="122">
        <v>2</v>
      </c>
      <c r="E54" s="128" t="s">
        <v>112</v>
      </c>
      <c r="F54" s="123">
        <v>6.96</v>
      </c>
      <c r="G54" s="54">
        <f t="shared" si="0"/>
        <v>14</v>
      </c>
      <c r="H54" s="123">
        <v>28.5</v>
      </c>
      <c r="I54" s="124">
        <f t="shared" si="1"/>
        <v>57</v>
      </c>
      <c r="J54" s="125">
        <f t="shared" si="2"/>
        <v>71</v>
      </c>
    </row>
    <row r="55" spans="1:10" ht="15" customHeight="1">
      <c r="A55" s="59"/>
      <c r="B55" s="61"/>
      <c r="C55" s="114" t="s">
        <v>327</v>
      </c>
      <c r="D55" s="122">
        <v>60</v>
      </c>
      <c r="E55" s="128" t="s">
        <v>138</v>
      </c>
      <c r="F55" s="123">
        <v>4.8</v>
      </c>
      <c r="G55" s="54">
        <f t="shared" si="0"/>
        <v>288</v>
      </c>
      <c r="H55" s="123">
        <v>7.6000000000000005</v>
      </c>
      <c r="I55" s="124">
        <f t="shared" si="1"/>
        <v>456</v>
      </c>
      <c r="J55" s="125">
        <f t="shared" si="2"/>
        <v>744</v>
      </c>
    </row>
    <row r="56" spans="1:10" ht="15" customHeight="1">
      <c r="A56" s="59"/>
      <c r="B56" s="61"/>
      <c r="C56" s="114" t="s">
        <v>259</v>
      </c>
      <c r="D56" s="122">
        <v>1</v>
      </c>
      <c r="E56" s="128" t="s">
        <v>123</v>
      </c>
      <c r="F56" s="123">
        <v>110</v>
      </c>
      <c r="G56" s="54">
        <f t="shared" si="0"/>
        <v>110</v>
      </c>
      <c r="H56" s="123">
        <v>0</v>
      </c>
      <c r="I56" s="124">
        <f t="shared" si="1"/>
        <v>0</v>
      </c>
      <c r="J56" s="125">
        <f t="shared" si="2"/>
        <v>110</v>
      </c>
    </row>
    <row r="57" spans="1:10" ht="15" customHeight="1" thickBot="1">
      <c r="A57" s="59"/>
      <c r="B57" s="61"/>
      <c r="C57" s="114"/>
      <c r="D57" s="122"/>
      <c r="E57" s="128"/>
      <c r="F57" s="123"/>
      <c r="G57" s="54">
        <f t="shared" si="0"/>
        <v>0</v>
      </c>
      <c r="H57" s="123"/>
      <c r="I57" s="124">
        <f t="shared" si="1"/>
        <v>0</v>
      </c>
      <c r="J57" s="125">
        <f t="shared" si="2"/>
        <v>0</v>
      </c>
    </row>
    <row r="58" spans="1:10" ht="15" customHeight="1" thickTop="1">
      <c r="A58" s="59"/>
      <c r="B58" s="61"/>
      <c r="C58" s="174" t="s">
        <v>366</v>
      </c>
      <c r="D58" s="122"/>
      <c r="E58" s="128"/>
      <c r="F58" s="123"/>
      <c r="G58" s="178">
        <f>SUM(G41:G57)</f>
        <v>1461</v>
      </c>
      <c r="H58" s="123"/>
      <c r="I58" s="178">
        <f>SUM(I41:I57)</f>
        <v>2665</v>
      </c>
      <c r="J58" s="179">
        <f t="shared" si="2"/>
        <v>4126</v>
      </c>
    </row>
    <row r="59" spans="1:10" ht="15" customHeight="1">
      <c r="A59" s="59"/>
      <c r="B59" s="61"/>
      <c r="C59" s="174"/>
      <c r="D59" s="122"/>
      <c r="E59" s="128"/>
      <c r="F59" s="123"/>
      <c r="G59" s="54"/>
      <c r="H59" s="123"/>
      <c r="I59" s="124"/>
      <c r="J59" s="125"/>
    </row>
    <row r="60" spans="1:10" ht="15" customHeight="1">
      <c r="A60" s="59"/>
      <c r="B60" s="61"/>
      <c r="C60" s="114"/>
      <c r="D60" s="122"/>
      <c r="E60" s="128"/>
      <c r="F60" s="123"/>
      <c r="G60" s="54">
        <f t="shared" si="0"/>
        <v>0</v>
      </c>
      <c r="H60" s="123"/>
      <c r="I60" s="124">
        <f t="shared" si="1"/>
        <v>0</v>
      </c>
      <c r="J60" s="125">
        <f t="shared" si="2"/>
        <v>0</v>
      </c>
    </row>
    <row r="61" spans="1:10" ht="15" customHeight="1">
      <c r="A61" s="59"/>
      <c r="B61" s="168" t="s">
        <v>328</v>
      </c>
      <c r="C61" s="114"/>
      <c r="D61" s="122"/>
      <c r="E61" s="128"/>
      <c r="F61" s="123"/>
      <c r="G61" s="54">
        <f t="shared" si="0"/>
        <v>0</v>
      </c>
      <c r="H61" s="123"/>
      <c r="I61" s="124">
        <f t="shared" si="1"/>
        <v>0</v>
      </c>
      <c r="J61" s="125">
        <f t="shared" si="2"/>
        <v>0</v>
      </c>
    </row>
    <row r="62" spans="1:10" ht="15" customHeight="1">
      <c r="A62" s="59"/>
      <c r="B62" s="61"/>
      <c r="C62" s="114"/>
      <c r="D62" s="122"/>
      <c r="E62" s="128"/>
      <c r="F62" s="123"/>
      <c r="G62" s="54">
        <f t="shared" si="0"/>
        <v>0</v>
      </c>
      <c r="H62" s="123"/>
      <c r="I62" s="124">
        <f t="shared" si="1"/>
        <v>0</v>
      </c>
      <c r="J62" s="125">
        <f t="shared" si="2"/>
        <v>0</v>
      </c>
    </row>
    <row r="63" spans="1:10" ht="15" customHeight="1">
      <c r="A63" s="59"/>
      <c r="B63" s="61"/>
      <c r="C63" s="114" t="s">
        <v>329</v>
      </c>
      <c r="D63" s="122">
        <v>30</v>
      </c>
      <c r="E63" s="128" t="s">
        <v>138</v>
      </c>
      <c r="F63" s="123">
        <v>2.73</v>
      </c>
      <c r="G63" s="54">
        <f t="shared" si="0"/>
        <v>82</v>
      </c>
      <c r="H63" s="123">
        <v>6.65</v>
      </c>
      <c r="I63" s="124">
        <f t="shared" si="1"/>
        <v>200</v>
      </c>
      <c r="J63" s="125">
        <f t="shared" si="2"/>
        <v>282</v>
      </c>
    </row>
    <row r="64" spans="1:10" ht="15" customHeight="1">
      <c r="A64" s="59"/>
      <c r="B64" s="61"/>
      <c r="C64" s="114" t="s">
        <v>330</v>
      </c>
      <c r="D64" s="122">
        <v>50</v>
      </c>
      <c r="E64" s="128" t="s">
        <v>138</v>
      </c>
      <c r="F64" s="123">
        <v>1.74</v>
      </c>
      <c r="G64" s="54">
        <f t="shared" si="0"/>
        <v>87</v>
      </c>
      <c r="H64" s="123">
        <v>5.7</v>
      </c>
      <c r="I64" s="124">
        <f t="shared" si="1"/>
        <v>285</v>
      </c>
      <c r="J64" s="125">
        <f t="shared" si="2"/>
        <v>372</v>
      </c>
    </row>
    <row r="65" spans="1:10" ht="15" customHeight="1">
      <c r="A65" s="59"/>
      <c r="B65" s="61"/>
      <c r="C65" s="114" t="s">
        <v>331</v>
      </c>
      <c r="D65" s="122">
        <v>40</v>
      </c>
      <c r="E65" s="128" t="s">
        <v>138</v>
      </c>
      <c r="F65" s="123">
        <v>0.94</v>
      </c>
      <c r="G65" s="54">
        <f t="shared" si="0"/>
        <v>38</v>
      </c>
      <c r="H65" s="123">
        <v>5.7</v>
      </c>
      <c r="I65" s="124">
        <f t="shared" si="1"/>
        <v>228</v>
      </c>
      <c r="J65" s="125">
        <f t="shared" si="2"/>
        <v>266</v>
      </c>
    </row>
    <row r="66" spans="1:10" ht="15" customHeight="1">
      <c r="A66" s="59"/>
      <c r="B66" s="61"/>
      <c r="C66" s="114" t="s">
        <v>244</v>
      </c>
      <c r="D66" s="122">
        <v>15</v>
      </c>
      <c r="E66" s="128" t="s">
        <v>112</v>
      </c>
      <c r="F66" s="123">
        <v>3.857142857142857</v>
      </c>
      <c r="G66" s="54">
        <f t="shared" si="0"/>
        <v>58</v>
      </c>
      <c r="H66" s="123">
        <v>50.689285714285724</v>
      </c>
      <c r="I66" s="124">
        <f t="shared" si="1"/>
        <v>760</v>
      </c>
      <c r="J66" s="125">
        <f t="shared" si="2"/>
        <v>818</v>
      </c>
    </row>
    <row r="67" spans="1:10" ht="15" customHeight="1">
      <c r="A67" s="59"/>
      <c r="B67" s="61"/>
      <c r="C67" s="114" t="s">
        <v>245</v>
      </c>
      <c r="D67" s="122">
        <v>15</v>
      </c>
      <c r="E67" s="128" t="s">
        <v>112</v>
      </c>
      <c r="F67" s="123">
        <v>16.5</v>
      </c>
      <c r="G67" s="54">
        <f t="shared" si="0"/>
        <v>248</v>
      </c>
      <c r="H67" s="123">
        <v>52.25000000000001</v>
      </c>
      <c r="I67" s="124">
        <f t="shared" si="1"/>
        <v>784</v>
      </c>
      <c r="J67" s="125">
        <f t="shared" si="2"/>
        <v>1032</v>
      </c>
    </row>
    <row r="68" spans="1:10" ht="15" customHeight="1">
      <c r="A68" s="59"/>
      <c r="B68" s="61"/>
      <c r="C68" s="114" t="s">
        <v>332</v>
      </c>
      <c r="D68" s="122">
        <v>3</v>
      </c>
      <c r="E68" s="128" t="s">
        <v>112</v>
      </c>
      <c r="F68" s="123">
        <v>42.63</v>
      </c>
      <c r="G68" s="54">
        <f t="shared" si="0"/>
        <v>128</v>
      </c>
      <c r="H68" s="123">
        <v>122.55</v>
      </c>
      <c r="I68" s="124">
        <f t="shared" si="1"/>
        <v>368</v>
      </c>
      <c r="J68" s="125">
        <f t="shared" si="2"/>
        <v>496</v>
      </c>
    </row>
    <row r="69" spans="1:10" ht="15" customHeight="1">
      <c r="A69" s="59"/>
      <c r="B69" s="61"/>
      <c r="C69" s="114" t="s">
        <v>333</v>
      </c>
      <c r="D69" s="122">
        <v>1</v>
      </c>
      <c r="E69" s="128" t="s">
        <v>123</v>
      </c>
      <c r="F69" s="123">
        <v>75</v>
      </c>
      <c r="G69" s="54">
        <f t="shared" si="0"/>
        <v>75</v>
      </c>
      <c r="H69" s="123">
        <v>570</v>
      </c>
      <c r="I69" s="124">
        <f t="shared" si="1"/>
        <v>570</v>
      </c>
      <c r="J69" s="125">
        <f t="shared" si="2"/>
        <v>645</v>
      </c>
    </row>
    <row r="70" spans="1:10" ht="15" customHeight="1">
      <c r="A70" s="59"/>
      <c r="B70" s="61"/>
      <c r="C70" s="114" t="s">
        <v>334</v>
      </c>
      <c r="D70" s="122">
        <v>60</v>
      </c>
      <c r="E70" s="128" t="s">
        <v>138</v>
      </c>
      <c r="F70" s="123">
        <v>1.2</v>
      </c>
      <c r="G70" s="54">
        <f t="shared" si="0"/>
        <v>72</v>
      </c>
      <c r="H70" s="123">
        <v>5.7</v>
      </c>
      <c r="I70" s="124">
        <f t="shared" si="1"/>
        <v>342</v>
      </c>
      <c r="J70" s="125">
        <f t="shared" si="2"/>
        <v>414</v>
      </c>
    </row>
    <row r="71" spans="1:10" ht="15" customHeight="1">
      <c r="A71" s="59"/>
      <c r="B71" s="61"/>
      <c r="C71" s="114" t="s">
        <v>335</v>
      </c>
      <c r="D71" s="122">
        <v>1</v>
      </c>
      <c r="E71" s="128" t="s">
        <v>123</v>
      </c>
      <c r="F71" s="123">
        <v>106</v>
      </c>
      <c r="G71" s="54">
        <f t="shared" si="0"/>
        <v>106</v>
      </c>
      <c r="H71" s="123">
        <v>0</v>
      </c>
      <c r="I71" s="124">
        <f t="shared" si="1"/>
        <v>0</v>
      </c>
      <c r="J71" s="125">
        <f t="shared" si="2"/>
        <v>106</v>
      </c>
    </row>
    <row r="72" spans="1:10" ht="15" customHeight="1" thickBot="1">
      <c r="A72" s="59"/>
      <c r="B72" s="61"/>
      <c r="C72" s="114"/>
      <c r="D72" s="122"/>
      <c r="E72" s="128"/>
      <c r="F72" s="123"/>
      <c r="G72" s="54">
        <f t="shared" si="0"/>
        <v>0</v>
      </c>
      <c r="H72" s="123"/>
      <c r="I72" s="124">
        <f t="shared" si="1"/>
        <v>0</v>
      </c>
      <c r="J72" s="125">
        <f t="shared" si="2"/>
        <v>0</v>
      </c>
    </row>
    <row r="73" spans="1:10" ht="15" customHeight="1" thickTop="1">
      <c r="A73" s="59"/>
      <c r="B73" s="61"/>
      <c r="C73" s="174" t="s">
        <v>367</v>
      </c>
      <c r="D73" s="122"/>
      <c r="E73" s="128"/>
      <c r="F73" s="123"/>
      <c r="G73" s="178">
        <f>SUM(G60:G72)</f>
        <v>894</v>
      </c>
      <c r="H73" s="123"/>
      <c r="I73" s="178">
        <f>SUM(I60:I72)</f>
        <v>3537</v>
      </c>
      <c r="J73" s="179">
        <f t="shared" si="2"/>
        <v>4431</v>
      </c>
    </row>
    <row r="74" spans="1:10" ht="15" customHeight="1">
      <c r="A74" s="59"/>
      <c r="B74" s="61"/>
      <c r="C74" s="174"/>
      <c r="D74" s="122"/>
      <c r="E74" s="128"/>
      <c r="F74" s="123"/>
      <c r="G74" s="54"/>
      <c r="H74" s="123"/>
      <c r="I74" s="124"/>
      <c r="J74" s="125"/>
    </row>
    <row r="75" spans="1:10" ht="15" customHeight="1">
      <c r="A75" s="59"/>
      <c r="B75" s="61"/>
      <c r="C75" s="114"/>
      <c r="D75" s="122"/>
      <c r="E75" s="128"/>
      <c r="F75" s="123"/>
      <c r="G75" s="54">
        <f t="shared" si="0"/>
        <v>0</v>
      </c>
      <c r="H75" s="123"/>
      <c r="I75" s="124">
        <f t="shared" si="1"/>
        <v>0</v>
      </c>
      <c r="J75" s="125">
        <f t="shared" si="2"/>
        <v>0</v>
      </c>
    </row>
    <row r="76" spans="1:10" ht="15" customHeight="1">
      <c r="A76" s="59"/>
      <c r="B76" s="168" t="s">
        <v>336</v>
      </c>
      <c r="C76" s="114"/>
      <c r="D76" s="122"/>
      <c r="E76" s="128"/>
      <c r="F76" s="123"/>
      <c r="G76" s="54">
        <f t="shared" si="0"/>
        <v>0</v>
      </c>
      <c r="H76" s="123"/>
      <c r="I76" s="124">
        <f t="shared" si="1"/>
        <v>0</v>
      </c>
      <c r="J76" s="125">
        <f t="shared" si="2"/>
        <v>0</v>
      </c>
    </row>
    <row r="77" spans="1:10" ht="15" customHeight="1">
      <c r="A77" s="59"/>
      <c r="B77" s="61"/>
      <c r="C77" s="114"/>
      <c r="D77" s="122"/>
      <c r="E77" s="128"/>
      <c r="F77" s="123"/>
      <c r="G77" s="54">
        <f t="shared" si="0"/>
        <v>0</v>
      </c>
      <c r="H77" s="123"/>
      <c r="I77" s="124">
        <f t="shared" si="1"/>
        <v>0</v>
      </c>
      <c r="J77" s="125">
        <f t="shared" si="2"/>
        <v>0</v>
      </c>
    </row>
    <row r="78" spans="1:10" ht="15" customHeight="1">
      <c r="A78" s="59"/>
      <c r="B78" s="61"/>
      <c r="C78" s="114" t="s">
        <v>337</v>
      </c>
      <c r="D78" s="122">
        <v>20</v>
      </c>
      <c r="E78" s="128" t="s">
        <v>138</v>
      </c>
      <c r="F78" s="123">
        <v>6.35</v>
      </c>
      <c r="G78" s="54">
        <f t="shared" si="0"/>
        <v>127</v>
      </c>
      <c r="H78" s="123">
        <v>6.65</v>
      </c>
      <c r="I78" s="124">
        <f t="shared" si="1"/>
        <v>133</v>
      </c>
      <c r="J78" s="125">
        <f t="shared" si="2"/>
        <v>260</v>
      </c>
    </row>
    <row r="79" spans="1:10" ht="15" customHeight="1">
      <c r="A79" s="59"/>
      <c r="B79" s="61"/>
      <c r="C79" s="114" t="s">
        <v>338</v>
      </c>
      <c r="D79" s="122">
        <v>30</v>
      </c>
      <c r="E79" s="128" t="s">
        <v>138</v>
      </c>
      <c r="F79" s="123">
        <v>5.26</v>
      </c>
      <c r="G79" s="54">
        <f t="shared" si="0"/>
        <v>158</v>
      </c>
      <c r="H79" s="123">
        <v>6.65</v>
      </c>
      <c r="I79" s="124">
        <f t="shared" si="1"/>
        <v>200</v>
      </c>
      <c r="J79" s="125">
        <f t="shared" si="2"/>
        <v>358</v>
      </c>
    </row>
    <row r="80" spans="1:10" ht="15" customHeight="1">
      <c r="A80" s="59"/>
      <c r="B80" s="61"/>
      <c r="C80" s="114" t="s">
        <v>244</v>
      </c>
      <c r="D80" s="122">
        <v>10</v>
      </c>
      <c r="E80" s="128" t="s">
        <v>112</v>
      </c>
      <c r="F80" s="123">
        <v>4.86</v>
      </c>
      <c r="G80" s="54">
        <f t="shared" si="0"/>
        <v>49</v>
      </c>
      <c r="H80" s="123">
        <v>49.4</v>
      </c>
      <c r="I80" s="124">
        <f t="shared" si="1"/>
        <v>494</v>
      </c>
      <c r="J80" s="125">
        <f t="shared" si="2"/>
        <v>543</v>
      </c>
    </row>
    <row r="81" spans="1:10" ht="15" customHeight="1">
      <c r="A81" s="59"/>
      <c r="B81" s="61"/>
      <c r="C81" s="114" t="s">
        <v>245</v>
      </c>
      <c r="D81" s="122">
        <v>10</v>
      </c>
      <c r="E81" s="128" t="s">
        <v>112</v>
      </c>
      <c r="F81" s="123">
        <v>16.5</v>
      </c>
      <c r="G81" s="54">
        <f aca="true" t="shared" si="3" ref="G81:G141">ROUND(+D81*F81,0)</f>
        <v>165</v>
      </c>
      <c r="H81" s="123">
        <v>52.25000000000001</v>
      </c>
      <c r="I81" s="124">
        <f t="shared" si="1"/>
        <v>523</v>
      </c>
      <c r="J81" s="125">
        <f t="shared" si="2"/>
        <v>688</v>
      </c>
    </row>
    <row r="82" spans="1:10" ht="15" customHeight="1">
      <c r="A82" s="59"/>
      <c r="B82" s="61"/>
      <c r="C82" s="114" t="s">
        <v>327</v>
      </c>
      <c r="D82" s="122">
        <v>50</v>
      </c>
      <c r="E82" s="128" t="s">
        <v>138</v>
      </c>
      <c r="F82" s="123">
        <v>3.2</v>
      </c>
      <c r="G82" s="54">
        <f t="shared" si="3"/>
        <v>160</v>
      </c>
      <c r="H82" s="123">
        <v>4.75</v>
      </c>
      <c r="I82" s="124">
        <f aca="true" t="shared" si="4" ref="I82:I141">ROUND(+D82*H82,0)</f>
        <v>238</v>
      </c>
      <c r="J82" s="125">
        <f aca="true" t="shared" si="5" ref="J82:J141">I82+G82</f>
        <v>398</v>
      </c>
    </row>
    <row r="83" spans="1:10" ht="15" customHeight="1">
      <c r="A83" s="59"/>
      <c r="B83" s="61"/>
      <c r="C83" s="114" t="s">
        <v>246</v>
      </c>
      <c r="D83" s="122">
        <v>1</v>
      </c>
      <c r="E83" s="128" t="s">
        <v>112</v>
      </c>
      <c r="F83" s="123">
        <v>21.6</v>
      </c>
      <c r="G83" s="54">
        <f t="shared" si="3"/>
        <v>22</v>
      </c>
      <c r="H83" s="123">
        <v>95</v>
      </c>
      <c r="I83" s="124">
        <f t="shared" si="4"/>
        <v>95</v>
      </c>
      <c r="J83" s="125">
        <f t="shared" si="5"/>
        <v>117</v>
      </c>
    </row>
    <row r="84" spans="1:10" ht="15" customHeight="1">
      <c r="A84" s="59"/>
      <c r="B84" s="61"/>
      <c r="C84" s="114" t="s">
        <v>259</v>
      </c>
      <c r="D84" s="122">
        <v>1</v>
      </c>
      <c r="E84" s="128" t="s">
        <v>123</v>
      </c>
      <c r="F84" s="123">
        <v>10</v>
      </c>
      <c r="G84" s="54">
        <f t="shared" si="3"/>
        <v>10</v>
      </c>
      <c r="H84" s="123">
        <v>0</v>
      </c>
      <c r="I84" s="124">
        <f t="shared" si="4"/>
        <v>0</v>
      </c>
      <c r="J84" s="125">
        <f t="shared" si="5"/>
        <v>10</v>
      </c>
    </row>
    <row r="85" spans="1:10" ht="15" customHeight="1" thickBot="1">
      <c r="A85" s="59"/>
      <c r="B85" s="61"/>
      <c r="C85" s="114"/>
      <c r="D85" s="122"/>
      <c r="E85" s="128"/>
      <c r="F85" s="123"/>
      <c r="G85" s="54">
        <f t="shared" si="3"/>
        <v>0</v>
      </c>
      <c r="H85" s="123"/>
      <c r="I85" s="124">
        <f t="shared" si="4"/>
        <v>0</v>
      </c>
      <c r="J85" s="125">
        <f t="shared" si="5"/>
        <v>0</v>
      </c>
    </row>
    <row r="86" spans="1:10" ht="15" customHeight="1" thickTop="1">
      <c r="A86" s="59"/>
      <c r="B86" s="61"/>
      <c r="C86" s="174" t="s">
        <v>368</v>
      </c>
      <c r="D86" s="122"/>
      <c r="E86" s="128"/>
      <c r="F86" s="123"/>
      <c r="G86" s="178">
        <f>SUM(G75:G85)</f>
        <v>691</v>
      </c>
      <c r="H86" s="123"/>
      <c r="I86" s="178">
        <f>SUM(I75:I85)</f>
        <v>1683</v>
      </c>
      <c r="J86" s="179">
        <f t="shared" si="5"/>
        <v>2374</v>
      </c>
    </row>
    <row r="87" spans="1:10" ht="15" customHeight="1">
      <c r="A87" s="59"/>
      <c r="B87" s="61"/>
      <c r="C87" s="174"/>
      <c r="D87" s="122"/>
      <c r="E87" s="128"/>
      <c r="F87" s="123"/>
      <c r="G87" s="54"/>
      <c r="H87" s="123"/>
      <c r="I87" s="124"/>
      <c r="J87" s="125"/>
    </row>
    <row r="88" spans="1:10" ht="15" customHeight="1">
      <c r="A88" s="59"/>
      <c r="B88" s="61"/>
      <c r="C88" s="114"/>
      <c r="D88" s="122"/>
      <c r="E88" s="128"/>
      <c r="F88" s="123"/>
      <c r="G88" s="54">
        <f t="shared" si="3"/>
        <v>0</v>
      </c>
      <c r="H88" s="123"/>
      <c r="I88" s="124">
        <f t="shared" si="4"/>
        <v>0</v>
      </c>
      <c r="J88" s="125">
        <f t="shared" si="5"/>
        <v>0</v>
      </c>
    </row>
    <row r="89" spans="1:10" ht="15" customHeight="1">
      <c r="A89" s="59"/>
      <c r="B89" s="168" t="s">
        <v>339</v>
      </c>
      <c r="C89" s="114"/>
      <c r="D89" s="122"/>
      <c r="E89" s="128"/>
      <c r="F89" s="123"/>
      <c r="G89" s="54">
        <f t="shared" si="3"/>
        <v>0</v>
      </c>
      <c r="H89" s="123"/>
      <c r="I89" s="124">
        <f t="shared" si="4"/>
        <v>0</v>
      </c>
      <c r="J89" s="125">
        <f t="shared" si="5"/>
        <v>0</v>
      </c>
    </row>
    <row r="90" spans="1:10" ht="15" customHeight="1">
      <c r="A90" s="59"/>
      <c r="B90" s="61"/>
      <c r="C90" s="114"/>
      <c r="D90" s="122"/>
      <c r="E90" s="128"/>
      <c r="F90" s="123"/>
      <c r="G90" s="54"/>
      <c r="H90" s="123"/>
      <c r="I90" s="124"/>
      <c r="J90" s="125"/>
    </row>
    <row r="91" spans="1:10" ht="15" customHeight="1">
      <c r="A91" s="59"/>
      <c r="B91" s="61"/>
      <c r="C91" s="114" t="s">
        <v>480</v>
      </c>
      <c r="D91" s="122">
        <v>1</v>
      </c>
      <c r="E91" s="128" t="s">
        <v>112</v>
      </c>
      <c r="F91" s="123">
        <v>2245</v>
      </c>
      <c r="G91" s="54">
        <f t="shared" si="3"/>
        <v>2245</v>
      </c>
      <c r="H91" s="123">
        <v>380</v>
      </c>
      <c r="I91" s="124">
        <f t="shared" si="4"/>
        <v>380</v>
      </c>
      <c r="J91" s="125">
        <f t="shared" si="5"/>
        <v>2625</v>
      </c>
    </row>
    <row r="92" spans="1:10" ht="15" customHeight="1">
      <c r="A92" s="59"/>
      <c r="B92" s="61"/>
      <c r="C92" s="114" t="s">
        <v>342</v>
      </c>
      <c r="D92" s="122">
        <v>1</v>
      </c>
      <c r="E92" s="128" t="s">
        <v>112</v>
      </c>
      <c r="F92" s="123">
        <v>2612</v>
      </c>
      <c r="G92" s="54">
        <f t="shared" si="3"/>
        <v>2612</v>
      </c>
      <c r="H92" s="123">
        <v>380</v>
      </c>
      <c r="I92" s="124">
        <f t="shared" si="4"/>
        <v>380</v>
      </c>
      <c r="J92" s="125">
        <f t="shared" si="5"/>
        <v>2992</v>
      </c>
    </row>
    <row r="93" spans="1:10" ht="15" customHeight="1">
      <c r="A93" s="59"/>
      <c r="B93" s="61"/>
      <c r="C93" s="114" t="s">
        <v>344</v>
      </c>
      <c r="D93" s="122">
        <v>1</v>
      </c>
      <c r="E93" s="128" t="s">
        <v>112</v>
      </c>
      <c r="F93" s="123">
        <v>4100</v>
      </c>
      <c r="G93" s="54">
        <f t="shared" si="3"/>
        <v>4100</v>
      </c>
      <c r="H93" s="123">
        <v>190</v>
      </c>
      <c r="I93" s="124">
        <f t="shared" si="4"/>
        <v>190</v>
      </c>
      <c r="J93" s="125">
        <f t="shared" si="5"/>
        <v>4290</v>
      </c>
    </row>
    <row r="94" spans="1:10" ht="15" customHeight="1">
      <c r="A94" s="59"/>
      <c r="B94" s="61"/>
      <c r="C94" s="114" t="s">
        <v>350</v>
      </c>
      <c r="D94" s="122">
        <v>1</v>
      </c>
      <c r="E94" s="128" t="s">
        <v>112</v>
      </c>
      <c r="F94" s="123">
        <v>3100</v>
      </c>
      <c r="G94" s="54">
        <f t="shared" si="3"/>
        <v>3100</v>
      </c>
      <c r="H94" s="123">
        <v>475</v>
      </c>
      <c r="I94" s="124">
        <f t="shared" si="4"/>
        <v>475</v>
      </c>
      <c r="J94" s="125">
        <f t="shared" si="5"/>
        <v>3575</v>
      </c>
    </row>
    <row r="95" spans="1:10" ht="15" customHeight="1" thickBot="1">
      <c r="A95" s="59"/>
      <c r="B95" s="61"/>
      <c r="C95" s="114"/>
      <c r="D95" s="122"/>
      <c r="E95" s="128"/>
      <c r="F95" s="123"/>
      <c r="G95" s="54">
        <f t="shared" si="3"/>
        <v>0</v>
      </c>
      <c r="H95" s="123"/>
      <c r="I95" s="124">
        <f t="shared" si="4"/>
        <v>0</v>
      </c>
      <c r="J95" s="125">
        <f t="shared" si="5"/>
        <v>0</v>
      </c>
    </row>
    <row r="96" spans="1:10" ht="15" customHeight="1" thickTop="1">
      <c r="A96" s="59"/>
      <c r="B96" s="61"/>
      <c r="C96" s="174" t="s">
        <v>224</v>
      </c>
      <c r="D96" s="122"/>
      <c r="E96" s="128"/>
      <c r="F96" s="123"/>
      <c r="G96" s="178">
        <f>SUM(G91:G95)</f>
        <v>12057</v>
      </c>
      <c r="H96" s="123"/>
      <c r="I96" s="178">
        <f>SUM(I91:I95)</f>
        <v>1425</v>
      </c>
      <c r="J96" s="179">
        <f t="shared" si="5"/>
        <v>13482</v>
      </c>
    </row>
    <row r="97" spans="1:10" ht="15" customHeight="1">
      <c r="A97" s="59"/>
      <c r="B97" s="61"/>
      <c r="C97" s="174"/>
      <c r="D97" s="122"/>
      <c r="E97" s="128"/>
      <c r="F97" s="123"/>
      <c r="G97" s="54"/>
      <c r="H97" s="123"/>
      <c r="I97" s="124"/>
      <c r="J97" s="125"/>
    </row>
    <row r="98" spans="1:10" ht="15" customHeight="1">
      <c r="A98" s="59"/>
      <c r="B98" s="61"/>
      <c r="C98" s="114"/>
      <c r="D98" s="122"/>
      <c r="E98" s="128"/>
      <c r="F98" s="123"/>
      <c r="G98" s="54">
        <f t="shared" si="3"/>
        <v>0</v>
      </c>
      <c r="H98" s="123"/>
      <c r="I98" s="124">
        <f t="shared" si="4"/>
        <v>0</v>
      </c>
      <c r="J98" s="125">
        <f t="shared" si="5"/>
        <v>0</v>
      </c>
    </row>
    <row r="99" spans="1:10" ht="15" customHeight="1">
      <c r="A99" s="59"/>
      <c r="B99" s="168" t="s">
        <v>352</v>
      </c>
      <c r="C99" s="114"/>
      <c r="D99" s="122"/>
      <c r="E99" s="128"/>
      <c r="F99" s="123"/>
      <c r="G99" s="54">
        <f t="shared" si="3"/>
        <v>0</v>
      </c>
      <c r="H99" s="123"/>
      <c r="I99" s="124">
        <f t="shared" si="4"/>
        <v>0</v>
      </c>
      <c r="J99" s="125">
        <f t="shared" si="5"/>
        <v>0</v>
      </c>
    </row>
    <row r="100" spans="1:10" ht="15" customHeight="1">
      <c r="A100" s="59"/>
      <c r="B100" s="61"/>
      <c r="C100" s="114"/>
      <c r="D100" s="122"/>
      <c r="E100" s="128"/>
      <c r="F100" s="123"/>
      <c r="G100" s="54">
        <f t="shared" si="3"/>
        <v>0</v>
      </c>
      <c r="H100" s="123"/>
      <c r="I100" s="124">
        <f t="shared" si="4"/>
        <v>0</v>
      </c>
      <c r="J100" s="125">
        <f t="shared" si="5"/>
        <v>0</v>
      </c>
    </row>
    <row r="101" spans="1:10" ht="15" customHeight="1">
      <c r="A101" s="59"/>
      <c r="B101" s="61"/>
      <c r="C101" s="114" t="s">
        <v>353</v>
      </c>
      <c r="D101" s="122">
        <v>2</v>
      </c>
      <c r="E101" s="128" t="s">
        <v>112</v>
      </c>
      <c r="F101" s="123">
        <v>210</v>
      </c>
      <c r="G101" s="54">
        <f t="shared" si="3"/>
        <v>420</v>
      </c>
      <c r="H101" s="123">
        <v>66.5</v>
      </c>
      <c r="I101" s="124">
        <f t="shared" si="4"/>
        <v>133</v>
      </c>
      <c r="J101" s="125">
        <f t="shared" si="5"/>
        <v>553</v>
      </c>
    </row>
    <row r="102" spans="1:10" ht="15" customHeight="1">
      <c r="A102" s="59"/>
      <c r="B102" s="61"/>
      <c r="C102" s="114" t="s">
        <v>356</v>
      </c>
      <c r="D102" s="122">
        <v>1</v>
      </c>
      <c r="E102" s="128" t="s">
        <v>112</v>
      </c>
      <c r="F102" s="123">
        <v>345</v>
      </c>
      <c r="G102" s="54">
        <f t="shared" si="3"/>
        <v>345</v>
      </c>
      <c r="H102" s="123">
        <v>95</v>
      </c>
      <c r="I102" s="124">
        <f t="shared" si="4"/>
        <v>95</v>
      </c>
      <c r="J102" s="125">
        <f t="shared" si="5"/>
        <v>440</v>
      </c>
    </row>
    <row r="103" spans="1:10" ht="15" customHeight="1">
      <c r="A103" s="59"/>
      <c r="B103" s="61"/>
      <c r="C103" s="114" t="s">
        <v>357</v>
      </c>
      <c r="D103" s="122">
        <v>1</v>
      </c>
      <c r="E103" s="128" t="s">
        <v>112</v>
      </c>
      <c r="F103" s="123">
        <v>158</v>
      </c>
      <c r="G103" s="54">
        <f t="shared" si="3"/>
        <v>158</v>
      </c>
      <c r="H103" s="123">
        <v>66.5</v>
      </c>
      <c r="I103" s="124">
        <f t="shared" si="4"/>
        <v>67</v>
      </c>
      <c r="J103" s="125">
        <f t="shared" si="5"/>
        <v>225</v>
      </c>
    </row>
    <row r="104" spans="1:10" ht="15" customHeight="1">
      <c r="A104" s="59"/>
      <c r="B104" s="61"/>
      <c r="C104" s="114" t="s">
        <v>358</v>
      </c>
      <c r="D104" s="122">
        <v>8</v>
      </c>
      <c r="E104" s="128" t="s">
        <v>112</v>
      </c>
      <c r="F104" s="123">
        <v>85</v>
      </c>
      <c r="G104" s="54">
        <f t="shared" si="3"/>
        <v>680</v>
      </c>
      <c r="H104" s="123">
        <v>171</v>
      </c>
      <c r="I104" s="124">
        <f t="shared" si="4"/>
        <v>1368</v>
      </c>
      <c r="J104" s="125">
        <f t="shared" si="5"/>
        <v>2048</v>
      </c>
    </row>
    <row r="105" spans="1:10" ht="15" customHeight="1" thickBot="1">
      <c r="A105" s="59"/>
      <c r="B105" s="61"/>
      <c r="C105" s="114"/>
      <c r="D105" s="122"/>
      <c r="E105" s="128"/>
      <c r="F105" s="123"/>
      <c r="G105" s="54">
        <f t="shared" si="3"/>
        <v>0</v>
      </c>
      <c r="H105" s="123"/>
      <c r="I105" s="124">
        <f t="shared" si="4"/>
        <v>0</v>
      </c>
      <c r="J105" s="125">
        <f t="shared" si="5"/>
        <v>0</v>
      </c>
    </row>
    <row r="106" spans="1:10" ht="15" customHeight="1" thickTop="1">
      <c r="A106" s="59"/>
      <c r="B106" s="61"/>
      <c r="C106" s="174" t="s">
        <v>473</v>
      </c>
      <c r="D106" s="122"/>
      <c r="E106" s="128"/>
      <c r="F106" s="123"/>
      <c r="G106" s="178">
        <f>SUM(G98:G105)</f>
        <v>1603</v>
      </c>
      <c r="H106" s="123"/>
      <c r="I106" s="178">
        <f>SUM(I98:I105)</f>
        <v>1663</v>
      </c>
      <c r="J106" s="179">
        <f t="shared" si="5"/>
        <v>3266</v>
      </c>
    </row>
    <row r="107" spans="1:10" ht="15" customHeight="1">
      <c r="A107" s="59"/>
      <c r="B107" s="61"/>
      <c r="C107" s="174"/>
      <c r="D107" s="122"/>
      <c r="E107" s="128"/>
      <c r="F107" s="123"/>
      <c r="G107" s="54"/>
      <c r="H107" s="123"/>
      <c r="I107" s="124"/>
      <c r="J107" s="125"/>
    </row>
    <row r="108" spans="1:10" ht="15" customHeight="1">
      <c r="A108" s="59"/>
      <c r="B108" s="61"/>
      <c r="C108" s="114"/>
      <c r="D108" s="122"/>
      <c r="E108" s="128"/>
      <c r="F108" s="123"/>
      <c r="G108" s="54">
        <f t="shared" si="3"/>
        <v>0</v>
      </c>
      <c r="H108" s="123"/>
      <c r="I108" s="124">
        <f t="shared" si="4"/>
        <v>0</v>
      </c>
      <c r="J108" s="125">
        <f t="shared" si="5"/>
        <v>0</v>
      </c>
    </row>
    <row r="109" spans="1:10" ht="15" customHeight="1">
      <c r="A109" s="59"/>
      <c r="B109" s="168" t="s">
        <v>279</v>
      </c>
      <c r="C109" s="114"/>
      <c r="D109" s="122"/>
      <c r="E109" s="128"/>
      <c r="F109" s="123"/>
      <c r="G109" s="54">
        <f t="shared" si="3"/>
        <v>0</v>
      </c>
      <c r="H109" s="123"/>
      <c r="I109" s="124">
        <f t="shared" si="4"/>
        <v>0</v>
      </c>
      <c r="J109" s="125">
        <f t="shared" si="5"/>
        <v>0</v>
      </c>
    </row>
    <row r="110" spans="1:10" ht="15" customHeight="1">
      <c r="A110" s="59"/>
      <c r="B110" s="61"/>
      <c r="C110" s="114"/>
      <c r="D110" s="122"/>
      <c r="E110" s="128"/>
      <c r="F110" s="123"/>
      <c r="G110" s="54"/>
      <c r="H110" s="123"/>
      <c r="I110" s="124"/>
      <c r="J110" s="125"/>
    </row>
    <row r="111" spans="1:10" ht="15" customHeight="1">
      <c r="A111" s="59"/>
      <c r="B111" s="61"/>
      <c r="C111" s="114" t="s">
        <v>282</v>
      </c>
      <c r="D111" s="122">
        <v>1</v>
      </c>
      <c r="E111" s="128" t="s">
        <v>123</v>
      </c>
      <c r="F111" s="123">
        <v>125</v>
      </c>
      <c r="G111" s="54">
        <f t="shared" si="3"/>
        <v>125</v>
      </c>
      <c r="H111" s="123">
        <v>190</v>
      </c>
      <c r="I111" s="124">
        <f t="shared" si="4"/>
        <v>190</v>
      </c>
      <c r="J111" s="125">
        <f t="shared" si="5"/>
        <v>315</v>
      </c>
    </row>
    <row r="112" spans="1:10" ht="15" customHeight="1">
      <c r="A112" s="59"/>
      <c r="B112" s="61"/>
      <c r="C112" s="114" t="s">
        <v>359</v>
      </c>
      <c r="D112" s="122">
        <v>1</v>
      </c>
      <c r="E112" s="128" t="s">
        <v>123</v>
      </c>
      <c r="F112" s="123">
        <v>4845</v>
      </c>
      <c r="G112" s="54">
        <f t="shared" si="3"/>
        <v>4845</v>
      </c>
      <c r="H112" s="123">
        <v>285</v>
      </c>
      <c r="I112" s="124">
        <f t="shared" si="4"/>
        <v>285</v>
      </c>
      <c r="J112" s="125">
        <f t="shared" si="5"/>
        <v>5130</v>
      </c>
    </row>
    <row r="113" spans="1:10" ht="15" customHeight="1">
      <c r="A113" s="59"/>
      <c r="B113" s="61"/>
      <c r="C113" s="114" t="s">
        <v>360</v>
      </c>
      <c r="D113" s="122">
        <v>1</v>
      </c>
      <c r="E113" s="128" t="s">
        <v>123</v>
      </c>
      <c r="F113" s="123">
        <v>645</v>
      </c>
      <c r="G113" s="54">
        <f t="shared" si="3"/>
        <v>645</v>
      </c>
      <c r="H113" s="123">
        <v>285</v>
      </c>
      <c r="I113" s="124">
        <f t="shared" si="4"/>
        <v>285</v>
      </c>
      <c r="J113" s="125">
        <f t="shared" si="5"/>
        <v>930</v>
      </c>
    </row>
    <row r="114" spans="1:10" ht="15" customHeight="1">
      <c r="A114" s="59"/>
      <c r="B114" s="61"/>
      <c r="C114" s="114" t="s">
        <v>361</v>
      </c>
      <c r="D114" s="122">
        <v>1</v>
      </c>
      <c r="E114" s="128" t="s">
        <v>112</v>
      </c>
      <c r="F114" s="123">
        <v>25</v>
      </c>
      <c r="G114" s="54">
        <f t="shared" si="3"/>
        <v>25</v>
      </c>
      <c r="H114" s="123">
        <v>760</v>
      </c>
      <c r="I114" s="124">
        <f t="shared" si="4"/>
        <v>760</v>
      </c>
      <c r="J114" s="125">
        <f t="shared" si="5"/>
        <v>785</v>
      </c>
    </row>
    <row r="115" spans="1:10" ht="15" customHeight="1">
      <c r="A115" s="59"/>
      <c r="B115" s="61"/>
      <c r="C115" s="114" t="s">
        <v>362</v>
      </c>
      <c r="D115" s="122">
        <v>8</v>
      </c>
      <c r="E115" s="128" t="s">
        <v>363</v>
      </c>
      <c r="F115" s="123"/>
      <c r="G115" s="54">
        <f t="shared" si="3"/>
        <v>0</v>
      </c>
      <c r="H115" s="123">
        <v>133</v>
      </c>
      <c r="I115" s="124">
        <f t="shared" si="4"/>
        <v>1064</v>
      </c>
      <c r="J115" s="125">
        <f t="shared" si="5"/>
        <v>1064</v>
      </c>
    </row>
    <row r="116" spans="1:10" ht="15" customHeight="1" thickBot="1">
      <c r="A116" s="59"/>
      <c r="B116" s="61"/>
      <c r="C116" s="114"/>
      <c r="D116" s="122"/>
      <c r="E116" s="128"/>
      <c r="F116" s="123"/>
      <c r="G116" s="54">
        <f t="shared" si="3"/>
        <v>0</v>
      </c>
      <c r="H116" s="123"/>
      <c r="I116" s="124">
        <f t="shared" si="4"/>
        <v>0</v>
      </c>
      <c r="J116" s="125">
        <f t="shared" si="5"/>
        <v>0</v>
      </c>
    </row>
    <row r="117" spans="1:10" ht="15" customHeight="1" thickTop="1">
      <c r="A117" s="59"/>
      <c r="B117" s="61"/>
      <c r="C117" s="174" t="s">
        <v>286</v>
      </c>
      <c r="D117" s="122"/>
      <c r="E117" s="128"/>
      <c r="F117" s="123"/>
      <c r="G117" s="178">
        <f>SUM(G111:G116)</f>
        <v>5640</v>
      </c>
      <c r="H117" s="123"/>
      <c r="I117" s="178">
        <f>SUM(I111:I116)</f>
        <v>2584</v>
      </c>
      <c r="J117" s="179">
        <f t="shared" si="5"/>
        <v>8224</v>
      </c>
    </row>
    <row r="118" spans="1:10" ht="15" customHeight="1">
      <c r="A118" s="59"/>
      <c r="B118" s="61"/>
      <c r="C118" s="114"/>
      <c r="D118" s="122"/>
      <c r="E118" s="128"/>
      <c r="F118" s="123"/>
      <c r="G118" s="54">
        <f t="shared" si="3"/>
        <v>0</v>
      </c>
      <c r="H118" s="123"/>
      <c r="I118" s="124">
        <f t="shared" si="4"/>
        <v>0</v>
      </c>
      <c r="J118" s="125">
        <f t="shared" si="5"/>
        <v>0</v>
      </c>
    </row>
    <row r="119" spans="1:10" ht="15" customHeight="1">
      <c r="A119" s="59"/>
      <c r="B119" s="61"/>
      <c r="C119" s="114"/>
      <c r="D119" s="122"/>
      <c r="E119" s="128"/>
      <c r="F119" s="123"/>
      <c r="G119" s="54">
        <f t="shared" si="3"/>
        <v>0</v>
      </c>
      <c r="H119" s="123"/>
      <c r="I119" s="124">
        <f t="shared" si="4"/>
        <v>0</v>
      </c>
      <c r="J119" s="125">
        <f t="shared" si="5"/>
        <v>0</v>
      </c>
    </row>
    <row r="120" spans="1:10" ht="15" customHeight="1">
      <c r="A120" s="59"/>
      <c r="B120" s="61"/>
      <c r="C120" s="114"/>
      <c r="D120" s="122"/>
      <c r="E120" s="128"/>
      <c r="F120" s="123"/>
      <c r="G120" s="54">
        <f t="shared" si="3"/>
        <v>0</v>
      </c>
      <c r="H120" s="123"/>
      <c r="I120" s="124">
        <f t="shared" si="4"/>
        <v>0</v>
      </c>
      <c r="J120" s="125">
        <f t="shared" si="5"/>
        <v>0</v>
      </c>
    </row>
    <row r="121" spans="1:10" ht="15" customHeight="1">
      <c r="A121" s="59"/>
      <c r="B121" s="61"/>
      <c r="C121" s="114"/>
      <c r="D121" s="122"/>
      <c r="E121" s="128"/>
      <c r="F121" s="123"/>
      <c r="G121" s="54">
        <f t="shared" si="3"/>
        <v>0</v>
      </c>
      <c r="H121" s="123"/>
      <c r="I121" s="124">
        <f t="shared" si="4"/>
        <v>0</v>
      </c>
      <c r="J121" s="125">
        <f t="shared" si="5"/>
        <v>0</v>
      </c>
    </row>
    <row r="122" spans="1:10" ht="15" customHeight="1">
      <c r="A122" s="59"/>
      <c r="B122" s="61"/>
      <c r="C122" s="114"/>
      <c r="D122" s="122"/>
      <c r="E122" s="128"/>
      <c r="F122" s="123"/>
      <c r="G122" s="54">
        <f t="shared" si="3"/>
        <v>0</v>
      </c>
      <c r="H122" s="123"/>
      <c r="I122" s="124">
        <f t="shared" si="4"/>
        <v>0</v>
      </c>
      <c r="J122" s="125">
        <f t="shared" si="5"/>
        <v>0</v>
      </c>
    </row>
    <row r="123" spans="1:10" ht="15" customHeight="1">
      <c r="A123" s="59"/>
      <c r="B123" s="61"/>
      <c r="C123" s="114"/>
      <c r="D123" s="122"/>
      <c r="E123" s="128"/>
      <c r="F123" s="123"/>
      <c r="G123" s="54">
        <f t="shared" si="3"/>
        <v>0</v>
      </c>
      <c r="H123" s="123"/>
      <c r="I123" s="124">
        <f t="shared" si="4"/>
        <v>0</v>
      </c>
      <c r="J123" s="125">
        <f t="shared" si="5"/>
        <v>0</v>
      </c>
    </row>
    <row r="124" spans="1:10" ht="15" customHeight="1">
      <c r="A124" s="59"/>
      <c r="B124" s="61"/>
      <c r="C124" s="114"/>
      <c r="D124" s="122"/>
      <c r="E124" s="128"/>
      <c r="F124" s="123"/>
      <c r="G124" s="54">
        <f t="shared" si="3"/>
        <v>0</v>
      </c>
      <c r="H124" s="123"/>
      <c r="I124" s="124">
        <f t="shared" si="4"/>
        <v>0</v>
      </c>
      <c r="J124" s="125">
        <f t="shared" si="5"/>
        <v>0</v>
      </c>
    </row>
    <row r="125" spans="1:10" ht="15" customHeight="1">
      <c r="A125" s="59"/>
      <c r="B125" s="61"/>
      <c r="C125" s="114"/>
      <c r="D125" s="122"/>
      <c r="E125" s="128"/>
      <c r="F125" s="123"/>
      <c r="G125" s="54">
        <f t="shared" si="3"/>
        <v>0</v>
      </c>
      <c r="H125" s="123"/>
      <c r="I125" s="124">
        <f t="shared" si="4"/>
        <v>0</v>
      </c>
      <c r="J125" s="125">
        <f t="shared" si="5"/>
        <v>0</v>
      </c>
    </row>
    <row r="126" spans="1:10" ht="15" customHeight="1">
      <c r="A126" s="59"/>
      <c r="B126" s="61"/>
      <c r="C126" s="114"/>
      <c r="D126" s="122"/>
      <c r="E126" s="128"/>
      <c r="F126" s="123"/>
      <c r="G126" s="54">
        <f t="shared" si="3"/>
        <v>0</v>
      </c>
      <c r="H126" s="123"/>
      <c r="I126" s="124">
        <f t="shared" si="4"/>
        <v>0</v>
      </c>
      <c r="J126" s="125">
        <f t="shared" si="5"/>
        <v>0</v>
      </c>
    </row>
    <row r="127" spans="1:10" ht="15" customHeight="1">
      <c r="A127" s="59"/>
      <c r="B127" s="61"/>
      <c r="C127" s="114"/>
      <c r="D127" s="122"/>
      <c r="E127" s="128"/>
      <c r="F127" s="123"/>
      <c r="G127" s="54">
        <f t="shared" si="3"/>
        <v>0</v>
      </c>
      <c r="H127" s="123"/>
      <c r="I127" s="124">
        <f t="shared" si="4"/>
        <v>0</v>
      </c>
      <c r="J127" s="125">
        <f t="shared" si="5"/>
        <v>0</v>
      </c>
    </row>
    <row r="128" spans="1:10" ht="15" customHeight="1">
      <c r="A128" s="59"/>
      <c r="B128" s="61"/>
      <c r="C128" s="114"/>
      <c r="D128" s="122"/>
      <c r="E128" s="128"/>
      <c r="F128" s="123"/>
      <c r="G128" s="54">
        <f t="shared" si="3"/>
        <v>0</v>
      </c>
      <c r="H128" s="123"/>
      <c r="I128" s="124">
        <f t="shared" si="4"/>
        <v>0</v>
      </c>
      <c r="J128" s="125">
        <f t="shared" si="5"/>
        <v>0</v>
      </c>
    </row>
    <row r="129" spans="1:10" ht="15" customHeight="1">
      <c r="A129" s="59"/>
      <c r="B129" s="61"/>
      <c r="C129" s="114"/>
      <c r="D129" s="122"/>
      <c r="E129" s="128"/>
      <c r="F129" s="123"/>
      <c r="G129" s="54">
        <f t="shared" si="3"/>
        <v>0</v>
      </c>
      <c r="H129" s="123"/>
      <c r="I129" s="124">
        <f t="shared" si="4"/>
        <v>0</v>
      </c>
      <c r="J129" s="125">
        <f t="shared" si="5"/>
        <v>0</v>
      </c>
    </row>
    <row r="130" spans="1:10" ht="15" customHeight="1">
      <c r="A130" s="59"/>
      <c r="B130" s="61"/>
      <c r="C130" s="114"/>
      <c r="D130" s="122"/>
      <c r="E130" s="128"/>
      <c r="F130" s="123"/>
      <c r="G130" s="54">
        <f t="shared" si="3"/>
        <v>0</v>
      </c>
      <c r="H130" s="123"/>
      <c r="I130" s="124">
        <f t="shared" si="4"/>
        <v>0</v>
      </c>
      <c r="J130" s="125">
        <f t="shared" si="5"/>
        <v>0</v>
      </c>
    </row>
    <row r="131" spans="1:10" ht="15" customHeight="1">
      <c r="A131" s="59"/>
      <c r="B131" s="61"/>
      <c r="C131" s="114"/>
      <c r="D131" s="122"/>
      <c r="E131" s="128"/>
      <c r="F131" s="123"/>
      <c r="G131" s="54">
        <f t="shared" si="3"/>
        <v>0</v>
      </c>
      <c r="H131" s="123"/>
      <c r="I131" s="124">
        <f t="shared" si="4"/>
        <v>0</v>
      </c>
      <c r="J131" s="125">
        <f t="shared" si="5"/>
        <v>0</v>
      </c>
    </row>
    <row r="132" spans="1:10" ht="15" customHeight="1">
      <c r="A132" s="59"/>
      <c r="B132" s="61"/>
      <c r="C132" s="114"/>
      <c r="D132" s="122"/>
      <c r="E132" s="128"/>
      <c r="F132" s="123"/>
      <c r="G132" s="54">
        <f t="shared" si="3"/>
        <v>0</v>
      </c>
      <c r="H132" s="123"/>
      <c r="I132" s="124">
        <f t="shared" si="4"/>
        <v>0</v>
      </c>
      <c r="J132" s="125">
        <f t="shared" si="5"/>
        <v>0</v>
      </c>
    </row>
    <row r="133" spans="1:10" ht="15" customHeight="1">
      <c r="A133" s="59"/>
      <c r="B133" s="61"/>
      <c r="C133" s="114"/>
      <c r="D133" s="122"/>
      <c r="E133" s="128"/>
      <c r="F133" s="123"/>
      <c r="G133" s="54">
        <f t="shared" si="3"/>
        <v>0</v>
      </c>
      <c r="H133" s="123"/>
      <c r="I133" s="124">
        <f t="shared" si="4"/>
        <v>0</v>
      </c>
      <c r="J133" s="125">
        <f t="shared" si="5"/>
        <v>0</v>
      </c>
    </row>
    <row r="134" spans="1:10" ht="15" customHeight="1">
      <c r="A134" s="59"/>
      <c r="B134" s="61"/>
      <c r="C134" s="114"/>
      <c r="D134" s="122"/>
      <c r="E134" s="128"/>
      <c r="F134" s="123"/>
      <c r="G134" s="54">
        <f t="shared" si="3"/>
        <v>0</v>
      </c>
      <c r="H134" s="123"/>
      <c r="I134" s="124">
        <f t="shared" si="4"/>
        <v>0</v>
      </c>
      <c r="J134" s="125">
        <f t="shared" si="5"/>
        <v>0</v>
      </c>
    </row>
    <row r="135" spans="1:10" ht="15" customHeight="1">
      <c r="A135" s="59"/>
      <c r="B135" s="61"/>
      <c r="C135" s="114"/>
      <c r="D135" s="122"/>
      <c r="E135" s="128"/>
      <c r="F135" s="123"/>
      <c r="G135" s="54">
        <f t="shared" si="3"/>
        <v>0</v>
      </c>
      <c r="H135" s="123"/>
      <c r="I135" s="124">
        <f t="shared" si="4"/>
        <v>0</v>
      </c>
      <c r="J135" s="125">
        <f t="shared" si="5"/>
        <v>0</v>
      </c>
    </row>
    <row r="136" spans="1:10" ht="15" customHeight="1">
      <c r="A136" s="59"/>
      <c r="B136" s="61"/>
      <c r="C136" s="114"/>
      <c r="D136" s="122"/>
      <c r="E136" s="128"/>
      <c r="F136" s="123"/>
      <c r="G136" s="54">
        <f t="shared" si="3"/>
        <v>0</v>
      </c>
      <c r="H136" s="123"/>
      <c r="I136" s="124">
        <f t="shared" si="4"/>
        <v>0</v>
      </c>
      <c r="J136" s="125">
        <f t="shared" si="5"/>
        <v>0</v>
      </c>
    </row>
    <row r="137" spans="1:10" ht="15" customHeight="1">
      <c r="A137" s="59"/>
      <c r="B137" s="61"/>
      <c r="C137" s="114"/>
      <c r="D137" s="122"/>
      <c r="E137" s="128"/>
      <c r="F137" s="123"/>
      <c r="G137" s="54">
        <f t="shared" si="3"/>
        <v>0</v>
      </c>
      <c r="H137" s="123"/>
      <c r="I137" s="124">
        <f t="shared" si="4"/>
        <v>0</v>
      </c>
      <c r="J137" s="125">
        <f t="shared" si="5"/>
        <v>0</v>
      </c>
    </row>
    <row r="138" spans="1:10" ht="15" customHeight="1">
      <c r="A138" s="59"/>
      <c r="B138" s="61"/>
      <c r="C138" s="114"/>
      <c r="D138" s="122"/>
      <c r="E138" s="128"/>
      <c r="F138" s="123"/>
      <c r="G138" s="54">
        <f t="shared" si="3"/>
        <v>0</v>
      </c>
      <c r="H138" s="123"/>
      <c r="I138" s="124">
        <f t="shared" si="4"/>
        <v>0</v>
      </c>
      <c r="J138" s="125">
        <f t="shared" si="5"/>
        <v>0</v>
      </c>
    </row>
    <row r="139" spans="1:10" ht="15" customHeight="1">
      <c r="A139" s="59"/>
      <c r="B139" s="61"/>
      <c r="C139" s="114"/>
      <c r="D139" s="122"/>
      <c r="E139" s="128"/>
      <c r="F139" s="123"/>
      <c r="G139" s="54">
        <f t="shared" si="3"/>
        <v>0</v>
      </c>
      <c r="H139" s="123"/>
      <c r="I139" s="124">
        <f t="shared" si="4"/>
        <v>0</v>
      </c>
      <c r="J139" s="125">
        <f t="shared" si="5"/>
        <v>0</v>
      </c>
    </row>
    <row r="140" spans="1:10" ht="15" customHeight="1">
      <c r="A140" s="59"/>
      <c r="B140" s="61"/>
      <c r="C140" s="114"/>
      <c r="D140" s="122"/>
      <c r="E140" s="128"/>
      <c r="F140" s="123"/>
      <c r="G140" s="54">
        <f t="shared" si="3"/>
        <v>0</v>
      </c>
      <c r="H140" s="123"/>
      <c r="I140" s="124">
        <f t="shared" si="4"/>
        <v>0</v>
      </c>
      <c r="J140" s="125">
        <f t="shared" si="5"/>
        <v>0</v>
      </c>
    </row>
    <row r="141" spans="1:10" ht="15" customHeight="1">
      <c r="A141" s="59"/>
      <c r="B141" s="61"/>
      <c r="C141" s="114"/>
      <c r="D141" s="122"/>
      <c r="E141" s="128"/>
      <c r="F141" s="123"/>
      <c r="G141" s="54">
        <f t="shared" si="3"/>
        <v>0</v>
      </c>
      <c r="H141" s="123"/>
      <c r="I141" s="124">
        <f t="shared" si="4"/>
        <v>0</v>
      </c>
      <c r="J141" s="125">
        <f t="shared" si="5"/>
        <v>0</v>
      </c>
    </row>
    <row r="144" spans="7:12" ht="15">
      <c r="G144" s="6">
        <f>SUM(G15:G119)*0.5</f>
        <v>26044</v>
      </c>
      <c r="I144" s="6">
        <f>SUM(I15:I119)*0.5</f>
        <v>25904</v>
      </c>
      <c r="J144" s="6">
        <f>SUM(J15:J140)*0.5</f>
        <v>51948</v>
      </c>
      <c r="K144" s="6">
        <f>G144+I144</f>
        <v>51948</v>
      </c>
      <c r="L144" s="6">
        <f>'Summary H.V.A.C. 1ST FLOOR'!F41</f>
        <v>51948</v>
      </c>
    </row>
  </sheetData>
  <sheetProtection/>
  <mergeCells count="1">
    <mergeCell ref="A2:J2"/>
  </mergeCells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F64"/>
  <sheetViews>
    <sheetView showZeros="0" defaultGridColor="0" view="pageBreakPreview" zoomScale="81" zoomScaleNormal="85" zoomScaleSheetLayoutView="81" zoomScalePageLayoutView="0" colorId="22" workbookViewId="0" topLeftCell="A1">
      <selection activeCell="I20" sqref="I20"/>
    </sheetView>
  </sheetViews>
  <sheetFormatPr defaultColWidth="9.77734375" defaultRowHeight="15"/>
  <cols>
    <col min="1" max="1" width="12.5546875" style="65" customWidth="1"/>
    <col min="2" max="2" width="30.6640625" style="65" customWidth="1"/>
    <col min="3" max="3" width="15.77734375" style="65" customWidth="1"/>
    <col min="4" max="4" width="13.77734375" style="65" customWidth="1"/>
    <col min="5" max="5" width="14.77734375" style="65" customWidth="1"/>
    <col min="6" max="6" width="12.4453125" style="65" customWidth="1"/>
    <col min="7" max="16384" width="9.77734375" style="65" customWidth="1"/>
  </cols>
  <sheetData>
    <row r="1" spans="1:6" ht="18.75">
      <c r="A1" s="62" t="str">
        <f>+C_1!A1</f>
        <v>R  D  D  N  Y</v>
      </c>
      <c r="B1" s="63"/>
      <c r="C1" s="63"/>
      <c r="D1" s="63"/>
      <c r="E1" s="64"/>
      <c r="F1" s="63"/>
    </row>
    <row r="2" spans="1:6" ht="18.75">
      <c r="A2" s="240" t="str">
        <f>+C_1!A2</f>
        <v>D  E  S  I  G  N    B  U  I  L  D </v>
      </c>
      <c r="B2" s="240"/>
      <c r="C2" s="240"/>
      <c r="D2" s="240"/>
      <c r="E2" s="240"/>
      <c r="F2" s="240"/>
    </row>
    <row r="3" spans="1:6" ht="15.75">
      <c r="A3" s="66"/>
      <c r="B3" s="66"/>
      <c r="C3" s="66"/>
      <c r="D3" s="66"/>
      <c r="F3" s="66"/>
    </row>
    <row r="4" spans="1:6" ht="15.75">
      <c r="A4" s="67" t="s">
        <v>39</v>
      </c>
      <c r="B4" s="158" t="s">
        <v>406</v>
      </c>
      <c r="C4" s="69"/>
      <c r="D4" s="66"/>
      <c r="E4" s="70" t="s">
        <v>1</v>
      </c>
      <c r="F4" s="68" t="str">
        <f>+C_1!I4</f>
        <v>4-0069</v>
      </c>
    </row>
    <row r="5" spans="1:6" ht="15.75">
      <c r="A5" s="67" t="s">
        <v>40</v>
      </c>
      <c r="B5" s="71" t="str">
        <f>+C_1!B5</f>
        <v>SAMPLE</v>
      </c>
      <c r="C5" s="69"/>
      <c r="D5" s="66"/>
      <c r="E5" s="70" t="s">
        <v>3</v>
      </c>
      <c r="F5" s="71" t="s">
        <v>41</v>
      </c>
    </row>
    <row r="6" spans="1:6" ht="15.75">
      <c r="A6" s="67" t="s">
        <v>42</v>
      </c>
      <c r="B6" s="71">
        <f>+C_1!B6</f>
        <v>0</v>
      </c>
      <c r="C6" s="69"/>
      <c r="D6" s="66"/>
      <c r="E6" s="70" t="s">
        <v>5</v>
      </c>
      <c r="F6" s="71">
        <f>+C_1!I6</f>
        <v>0</v>
      </c>
    </row>
    <row r="7" spans="1:6" ht="15.75">
      <c r="A7" s="67" t="s">
        <v>43</v>
      </c>
      <c r="B7" s="71">
        <f>+C_1!B7</f>
        <v>0</v>
      </c>
      <c r="C7" s="69"/>
      <c r="D7" s="66"/>
      <c r="E7" s="70" t="s">
        <v>7</v>
      </c>
      <c r="F7" s="68" t="str">
        <f>+C_1!I7</f>
        <v>03-25-14</v>
      </c>
    </row>
    <row r="8" spans="1:6" ht="15.75">
      <c r="A8" s="67" t="s">
        <v>44</v>
      </c>
      <c r="B8" s="71">
        <f>+C_1!B8</f>
        <v>0</v>
      </c>
      <c r="C8" s="69"/>
      <c r="D8" s="66"/>
      <c r="E8" s="70" t="s">
        <v>9</v>
      </c>
      <c r="F8" s="66">
        <f>+C_1!I8</f>
        <v>0</v>
      </c>
    </row>
    <row r="9" spans="1:6" ht="15.75">
      <c r="A9" s="67"/>
      <c r="B9" s="71"/>
      <c r="C9" s="69"/>
      <c r="D9" s="66"/>
      <c r="E9" s="70" t="s">
        <v>63</v>
      </c>
      <c r="F9" s="219">
        <f>+'Summary 1ST FLOOR'!G9</f>
        <v>1600</v>
      </c>
    </row>
    <row r="11" spans="1:6" ht="15.75">
      <c r="A11" s="72"/>
      <c r="B11" s="72"/>
      <c r="C11" s="73"/>
      <c r="D11" s="73"/>
      <c r="E11" s="73"/>
      <c r="F11" s="73"/>
    </row>
    <row r="12" spans="1:6" ht="15.75">
      <c r="A12" s="74" t="s">
        <v>45</v>
      </c>
      <c r="B12" s="75" t="s">
        <v>25</v>
      </c>
      <c r="C12" s="76" t="s">
        <v>46</v>
      </c>
      <c r="D12" s="76" t="s">
        <v>47</v>
      </c>
      <c r="E12" s="76" t="s">
        <v>28</v>
      </c>
      <c r="F12" s="76" t="s">
        <v>64</v>
      </c>
    </row>
    <row r="13" spans="1:6" ht="15.75">
      <c r="A13" s="77"/>
      <c r="B13" s="78"/>
      <c r="C13" s="79"/>
      <c r="D13" s="79"/>
      <c r="E13" s="79"/>
      <c r="F13" s="79"/>
    </row>
    <row r="14" spans="1:6" ht="15.75" customHeight="1">
      <c r="A14" s="65">
        <v>1</v>
      </c>
      <c r="B14" s="65" t="str">
        <f>+'Elect. Backup 1ST FLOOR'!B14</f>
        <v>LIGHTING FIXTURES</v>
      </c>
      <c r="C14" s="80">
        <f>+'Elect. Backup 1ST FLOOR'!F18</f>
        <v>11636</v>
      </c>
      <c r="D14" s="80">
        <f>+'Elect. Backup 1ST FLOOR'!I18</f>
        <v>0</v>
      </c>
      <c r="E14" s="80">
        <f aca="true" t="shared" si="0" ref="E14:E24">D14+C14</f>
        <v>11636</v>
      </c>
      <c r="F14" s="150">
        <f>+E14/$F$9</f>
        <v>7.2725</v>
      </c>
    </row>
    <row r="15" spans="1:6" ht="15.75" customHeight="1">
      <c r="A15" s="65">
        <v>2</v>
      </c>
      <c r="B15" s="65" t="str">
        <f>+'Elect. Backup 1ST FLOOR'!B21</f>
        <v>Branch Circuitry</v>
      </c>
      <c r="C15" s="80">
        <f>+'Elect. Backup 1ST FLOOR'!F29</f>
        <v>207</v>
      </c>
      <c r="D15" s="80">
        <f>+'Elect. Backup 1ST FLOOR'!I29</f>
        <v>1169.688</v>
      </c>
      <c r="E15" s="80">
        <f t="shared" si="0"/>
        <v>1376.688</v>
      </c>
      <c r="F15" s="151">
        <f aca="true" t="shared" si="1" ref="F15:F24">+E15/$F$9</f>
        <v>0.86043</v>
      </c>
    </row>
    <row r="16" spans="1:6" ht="15.75" customHeight="1">
      <c r="A16" s="65">
        <v>3</v>
      </c>
      <c r="B16" s="65" t="str">
        <f>+'Elect. Backup 1ST FLOOR'!B32</f>
        <v>Power Circuitry</v>
      </c>
      <c r="C16" s="80">
        <f>+'Elect. Backup 1ST FLOOR'!F41</f>
        <v>3194</v>
      </c>
      <c r="D16" s="80">
        <f>+'Elect. Backup 1ST FLOOR'!I41</f>
        <v>11179.84</v>
      </c>
      <c r="E16" s="80">
        <f t="shared" si="0"/>
        <v>14373.84</v>
      </c>
      <c r="F16" s="151">
        <f t="shared" si="1"/>
        <v>8.98365</v>
      </c>
    </row>
    <row r="17" spans="1:6" ht="15.75" customHeight="1">
      <c r="A17" s="65">
        <v>4</v>
      </c>
      <c r="B17" s="65" t="str">
        <f>+'Elect. Backup 1ST FLOOR'!B44</f>
        <v>Power Equipment</v>
      </c>
      <c r="C17" s="80">
        <f>+'Elect. Backup 1ST FLOOR'!F51</f>
        <v>4718</v>
      </c>
      <c r="D17" s="80">
        <f>+'Elect. Backup 1ST FLOOR'!I51</f>
        <v>4738</v>
      </c>
      <c r="E17" s="80">
        <f t="shared" si="0"/>
        <v>9456</v>
      </c>
      <c r="F17" s="151">
        <f t="shared" si="1"/>
        <v>5.91</v>
      </c>
    </row>
    <row r="18" spans="1:6" ht="15.75" customHeight="1">
      <c r="A18" s="65">
        <v>5</v>
      </c>
      <c r="B18" s="65" t="str">
        <f>+'Elect. Backup 1ST FLOOR'!B54</f>
        <v>Special Systems</v>
      </c>
      <c r="C18" s="80">
        <f>+'Elect. Backup 1ST FLOOR'!F73</f>
        <v>2498</v>
      </c>
      <c r="D18" s="80">
        <f>+'Elect. Backup 1ST FLOOR'!I73</f>
        <v>6073.15</v>
      </c>
      <c r="E18" s="80">
        <f t="shared" si="0"/>
        <v>8571.15</v>
      </c>
      <c r="F18" s="151">
        <f t="shared" si="1"/>
        <v>5.35696875</v>
      </c>
    </row>
    <row r="19" spans="3:6" ht="15.75" customHeight="1">
      <c r="C19" s="80"/>
      <c r="D19" s="80"/>
      <c r="E19" s="80">
        <f t="shared" si="0"/>
        <v>0</v>
      </c>
      <c r="F19" s="151">
        <f t="shared" si="1"/>
        <v>0</v>
      </c>
    </row>
    <row r="20" spans="3:6" ht="15.75" customHeight="1">
      <c r="C20" s="80"/>
      <c r="D20" s="80"/>
      <c r="E20" s="80">
        <f t="shared" si="0"/>
        <v>0</v>
      </c>
      <c r="F20" s="151">
        <f t="shared" si="1"/>
        <v>0</v>
      </c>
    </row>
    <row r="21" spans="3:6" ht="15.75" customHeight="1">
      <c r="C21" s="80"/>
      <c r="D21" s="80"/>
      <c r="E21" s="80">
        <f t="shared" si="0"/>
        <v>0</v>
      </c>
      <c r="F21" s="151">
        <f t="shared" si="1"/>
        <v>0</v>
      </c>
    </row>
    <row r="22" spans="3:6" ht="15.75" customHeight="1">
      <c r="C22" s="80"/>
      <c r="D22" s="80"/>
      <c r="E22" s="80">
        <f t="shared" si="0"/>
        <v>0</v>
      </c>
      <c r="F22" s="151">
        <f t="shared" si="1"/>
        <v>0</v>
      </c>
    </row>
    <row r="23" spans="3:6" ht="15.75" customHeight="1" thickBot="1">
      <c r="C23" s="80"/>
      <c r="D23" s="80"/>
      <c r="E23" s="80">
        <f t="shared" si="0"/>
        <v>0</v>
      </c>
      <c r="F23" s="151">
        <f t="shared" si="1"/>
        <v>0</v>
      </c>
    </row>
    <row r="24" spans="2:6" ht="15.75" customHeight="1" thickTop="1">
      <c r="B24" s="81" t="s">
        <v>48</v>
      </c>
      <c r="C24" s="82">
        <f>SUM(C14:C23)</f>
        <v>22253</v>
      </c>
      <c r="D24" s="82">
        <f>SUM(D14:D23)</f>
        <v>23160.678</v>
      </c>
      <c r="E24" s="82">
        <f t="shared" si="0"/>
        <v>45413.678</v>
      </c>
      <c r="F24" s="152">
        <f t="shared" si="1"/>
        <v>28.38354875</v>
      </c>
    </row>
    <row r="25" spans="1:6" ht="15.75" customHeight="1">
      <c r="A25" s="66"/>
      <c r="B25" s="66"/>
      <c r="C25" s="83"/>
      <c r="D25" s="83"/>
      <c r="E25" s="83"/>
      <c r="F25" s="66"/>
    </row>
    <row r="26" spans="1:6" ht="15.75" customHeight="1">
      <c r="A26" s="66"/>
      <c r="B26" s="66"/>
      <c r="C26" s="83"/>
      <c r="D26" s="83"/>
      <c r="E26" s="83"/>
      <c r="F26" s="66"/>
    </row>
    <row r="27" spans="1:6" ht="15.75" customHeight="1">
      <c r="A27" s="66"/>
      <c r="B27" s="66"/>
      <c r="C27" s="66"/>
      <c r="D27" s="66"/>
      <c r="E27" s="83"/>
      <c r="F27" s="66"/>
    </row>
    <row r="28" spans="1:6" ht="15.75" customHeight="1">
      <c r="A28" s="66"/>
      <c r="B28" s="66"/>
      <c r="C28" s="66"/>
      <c r="D28" s="66"/>
      <c r="E28" s="83"/>
      <c r="F28" s="66"/>
    </row>
    <row r="29" spans="1:6" ht="15.75" customHeight="1">
      <c r="A29" s="66"/>
      <c r="B29" s="66"/>
      <c r="C29" s="66"/>
      <c r="D29" s="66"/>
      <c r="E29" s="83"/>
      <c r="F29" s="66"/>
    </row>
    <row r="30" spans="1:6" ht="15.75" customHeight="1">
      <c r="A30" s="66"/>
      <c r="B30" s="66"/>
      <c r="C30" s="66"/>
      <c r="D30" s="66"/>
      <c r="E30" s="83"/>
      <c r="F30" s="66"/>
    </row>
    <row r="31" spans="1:6" ht="15.75" customHeight="1">
      <c r="A31" s="66"/>
      <c r="B31" s="66"/>
      <c r="C31" s="66"/>
      <c r="D31" s="66"/>
      <c r="E31" s="83"/>
      <c r="F31" s="66"/>
    </row>
    <row r="32" spans="1:6" ht="15.75" customHeight="1">
      <c r="A32" s="66"/>
      <c r="B32" s="66"/>
      <c r="C32" s="66"/>
      <c r="D32" s="66"/>
      <c r="E32" s="83"/>
      <c r="F32" s="66"/>
    </row>
    <row r="33" spans="1:6" ht="15.75" customHeight="1">
      <c r="A33" s="66"/>
      <c r="B33" s="66"/>
      <c r="C33" s="66"/>
      <c r="D33" s="66"/>
      <c r="E33" s="83"/>
      <c r="F33" s="66"/>
    </row>
    <row r="34" spans="1:6" ht="15.75" customHeight="1">
      <c r="A34" s="66"/>
      <c r="B34" s="66"/>
      <c r="C34" s="66"/>
      <c r="D34" s="66"/>
      <c r="E34" s="83"/>
      <c r="F34" s="66"/>
    </row>
    <row r="35" spans="1:6" ht="15.75" customHeight="1">
      <c r="A35" s="66"/>
      <c r="B35" s="66"/>
      <c r="C35" s="83"/>
      <c r="D35" s="83"/>
      <c r="E35" s="83"/>
      <c r="F35" s="66"/>
    </row>
    <row r="36" spans="1:6" ht="15.75" customHeight="1">
      <c r="A36" s="66"/>
      <c r="B36" s="66"/>
      <c r="C36" s="66"/>
      <c r="D36" s="66"/>
      <c r="E36" s="66"/>
      <c r="F36" s="66"/>
    </row>
    <row r="37" spans="1:6" ht="15.75" customHeight="1">
      <c r="A37" s="66"/>
      <c r="B37" s="66"/>
      <c r="C37" s="66"/>
      <c r="D37" s="66"/>
      <c r="E37" s="66"/>
      <c r="F37" s="66"/>
    </row>
    <row r="38" spans="1:6" ht="15.75" customHeight="1">
      <c r="A38" s="66"/>
      <c r="B38" s="66"/>
      <c r="C38" s="66"/>
      <c r="D38" s="66"/>
      <c r="E38" s="66"/>
      <c r="F38" s="66"/>
    </row>
    <row r="39" spans="1:6" ht="15.75" customHeight="1">
      <c r="A39" s="66"/>
      <c r="B39" s="66"/>
      <c r="C39" s="66"/>
      <c r="D39" s="66"/>
      <c r="E39" s="66"/>
      <c r="F39" s="66"/>
    </row>
    <row r="40" spans="1:6" ht="15.75" customHeight="1">
      <c r="A40" s="66"/>
      <c r="B40" s="66"/>
      <c r="C40" s="66"/>
      <c r="D40" s="66"/>
      <c r="E40" s="66"/>
      <c r="F40" s="66"/>
    </row>
    <row r="41" spans="1:6" ht="15.75" customHeight="1">
      <c r="A41" s="84"/>
      <c r="B41" s="84"/>
      <c r="C41" s="84"/>
      <c r="D41" s="84"/>
      <c r="E41" s="84"/>
      <c r="F41" s="84"/>
    </row>
    <row r="42" spans="1:6" ht="15.75" customHeight="1">
      <c r="A42" s="84"/>
      <c r="B42" s="84"/>
      <c r="C42" s="84"/>
      <c r="D42" s="84"/>
      <c r="E42" s="84"/>
      <c r="F42" s="84"/>
    </row>
    <row r="43" spans="1:6" ht="15.75" customHeight="1">
      <c r="A43" s="84"/>
      <c r="B43" s="84"/>
      <c r="C43" s="84"/>
      <c r="D43" s="84"/>
      <c r="E43" s="84"/>
      <c r="F43" s="84"/>
    </row>
    <row r="44" spans="1:6" ht="15.75" customHeight="1">
      <c r="A44" s="84"/>
      <c r="B44" s="84"/>
      <c r="C44" s="84"/>
      <c r="D44" s="84"/>
      <c r="E44" s="84"/>
      <c r="F44" s="84"/>
    </row>
    <row r="45" spans="1:6" ht="15.75" customHeight="1">
      <c r="A45" s="84"/>
      <c r="B45" s="84"/>
      <c r="C45" s="84"/>
      <c r="D45" s="84"/>
      <c r="E45" s="84"/>
      <c r="F45" s="84"/>
    </row>
    <row r="46" spans="1:6" ht="15.75" customHeight="1">
      <c r="A46" s="84"/>
      <c r="B46" s="84"/>
      <c r="C46" s="84"/>
      <c r="D46" s="84"/>
      <c r="E46" s="84"/>
      <c r="F46" s="84"/>
    </row>
    <row r="47" spans="1:6" ht="15.75" customHeight="1">
      <c r="A47" s="84"/>
      <c r="B47" s="84"/>
      <c r="C47" s="84"/>
      <c r="D47" s="84"/>
      <c r="E47" s="84"/>
      <c r="F47" s="84"/>
    </row>
    <row r="48" spans="1:6" ht="15.75" customHeight="1">
      <c r="A48" s="84"/>
      <c r="B48" s="84"/>
      <c r="C48" s="84"/>
      <c r="D48" s="84"/>
      <c r="E48" s="84"/>
      <c r="F48" s="84"/>
    </row>
    <row r="49" spans="1:6" ht="15.75" customHeight="1">
      <c r="A49" s="84"/>
      <c r="B49" s="84"/>
      <c r="C49" s="84"/>
      <c r="D49" s="84"/>
      <c r="E49" s="84"/>
      <c r="F49" s="84"/>
    </row>
    <row r="50" spans="1:6" ht="15.75" customHeight="1">
      <c r="A50" s="84"/>
      <c r="B50" s="84"/>
      <c r="C50" s="84"/>
      <c r="D50" s="84"/>
      <c r="E50" s="84"/>
      <c r="F50" s="84"/>
    </row>
    <row r="51" spans="1:6" ht="15.75" customHeight="1">
      <c r="A51" s="84"/>
      <c r="B51" s="84"/>
      <c r="C51" s="84"/>
      <c r="D51" s="84"/>
      <c r="E51" s="84"/>
      <c r="F51" s="84"/>
    </row>
    <row r="52" spans="1:6" ht="15.75" customHeight="1">
      <c r="A52" s="84"/>
      <c r="B52" s="84"/>
      <c r="C52" s="84"/>
      <c r="D52" s="84"/>
      <c r="E52" s="84"/>
      <c r="F52" s="84"/>
    </row>
    <row r="53" spans="1:6" ht="15.75" customHeight="1">
      <c r="A53" s="84"/>
      <c r="B53" s="84"/>
      <c r="C53" s="84"/>
      <c r="D53" s="84"/>
      <c r="E53" s="84"/>
      <c r="F53" s="84"/>
    </row>
    <row r="54" spans="1:6" ht="15.75" customHeight="1">
      <c r="A54" s="84"/>
      <c r="B54" s="84"/>
      <c r="C54" s="84"/>
      <c r="D54" s="84"/>
      <c r="E54" s="84"/>
      <c r="F54" s="84"/>
    </row>
    <row r="55" spans="1:6" ht="15.75" customHeight="1">
      <c r="A55" s="84"/>
      <c r="B55" s="84"/>
      <c r="C55" s="84"/>
      <c r="D55" s="84"/>
      <c r="E55" s="84"/>
      <c r="F55" s="84"/>
    </row>
    <row r="56" spans="1:6" ht="15.75" customHeight="1">
      <c r="A56" s="84"/>
      <c r="B56" s="84"/>
      <c r="C56" s="84"/>
      <c r="D56" s="84"/>
      <c r="E56" s="84"/>
      <c r="F56" s="84"/>
    </row>
    <row r="57" spans="1:6" ht="15.75" customHeight="1">
      <c r="A57" s="84"/>
      <c r="B57" s="84"/>
      <c r="C57" s="84"/>
      <c r="D57" s="84"/>
      <c r="E57" s="84"/>
      <c r="F57" s="84"/>
    </row>
    <row r="58" spans="1:6" ht="15.75" customHeight="1">
      <c r="A58" s="84"/>
      <c r="B58" s="84"/>
      <c r="C58" s="84"/>
      <c r="D58" s="84"/>
      <c r="E58" s="84"/>
      <c r="F58" s="84"/>
    </row>
    <row r="59" spans="1:6" ht="15.75" customHeight="1">
      <c r="A59" s="84"/>
      <c r="B59" s="84"/>
      <c r="C59" s="84"/>
      <c r="D59" s="84"/>
      <c r="E59" s="84"/>
      <c r="F59" s="84"/>
    </row>
    <row r="60" spans="1:6" ht="15.75" customHeight="1">
      <c r="A60" s="84"/>
      <c r="B60" s="84"/>
      <c r="C60" s="84"/>
      <c r="D60" s="84"/>
      <c r="E60" s="84"/>
      <c r="F60" s="84"/>
    </row>
    <row r="61" spans="1:6" ht="15.75" customHeight="1">
      <c r="A61" s="84"/>
      <c r="B61" s="84"/>
      <c r="C61" s="84"/>
      <c r="D61" s="84"/>
      <c r="E61" s="84"/>
      <c r="F61" s="84"/>
    </row>
    <row r="62" spans="1:6" ht="15.75" customHeight="1">
      <c r="A62" s="84"/>
      <c r="B62" s="84"/>
      <c r="C62" s="84"/>
      <c r="D62" s="84"/>
      <c r="E62" s="84"/>
      <c r="F62" s="84"/>
    </row>
    <row r="63" spans="1:6" ht="15.75" customHeight="1">
      <c r="A63" s="84"/>
      <c r="B63" s="84"/>
      <c r="C63" s="84"/>
      <c r="D63" s="84"/>
      <c r="E63" s="84"/>
      <c r="F63" s="84"/>
    </row>
    <row r="64" spans="1:6" ht="15.75" customHeight="1">
      <c r="A64" s="84"/>
      <c r="B64" s="84"/>
      <c r="C64" s="84"/>
      <c r="D64" s="84"/>
      <c r="E64" s="84"/>
      <c r="F64" s="84"/>
    </row>
  </sheetData>
  <sheetProtection/>
  <mergeCells count="1">
    <mergeCell ref="A2:F2"/>
  </mergeCells>
  <printOptions/>
  <pageMargins left="0.5" right="0.2" top="0.5" bottom="0.5" header="0.5" footer="0.5"/>
  <pageSetup horizontalDpi="150" verticalDpi="150" orientation="portrait" scale="73" r:id="rId1"/>
  <headerFooter alignWithMargins="0">
    <oddFooter>&amp;CPage &amp;P of &amp;N&amp;R&amp;D   &amp;T</oddFooter>
  </headerFooter>
  <rowBreaks count="1" manualBreakCount="1">
    <brk id="5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L93"/>
  <sheetViews>
    <sheetView showZeros="0" defaultGridColor="0" view="pageBreakPreview" zoomScale="85" zoomScaleNormal="85" zoomScaleSheetLayoutView="85" zoomScalePageLayoutView="0" colorId="22" workbookViewId="0" topLeftCell="A1">
      <selection activeCell="M27" sqref="M27"/>
    </sheetView>
  </sheetViews>
  <sheetFormatPr defaultColWidth="9.77734375" defaultRowHeight="15"/>
  <cols>
    <col min="1" max="1" width="10.5546875" style="65" customWidth="1"/>
    <col min="2" max="2" width="32.88671875" style="65" customWidth="1"/>
    <col min="3" max="3" width="10.77734375" style="65" customWidth="1"/>
    <col min="4" max="4" width="5.77734375" style="65" customWidth="1"/>
    <col min="5" max="5" width="10.77734375" style="65" customWidth="1"/>
    <col min="6" max="6" width="11.77734375" style="65" customWidth="1"/>
    <col min="7" max="7" width="9.10546875" style="65" customWidth="1"/>
    <col min="8" max="8" width="8.99609375" style="65" customWidth="1"/>
    <col min="9" max="9" width="12.3359375" style="65" customWidth="1"/>
    <col min="10" max="10" width="13.5546875" style="65" customWidth="1"/>
    <col min="11" max="16384" width="9.77734375" style="65" customWidth="1"/>
  </cols>
  <sheetData>
    <row r="1" spans="1:10" ht="18.75">
      <c r="A1" s="242" t="str">
        <f>+C_1!A1</f>
        <v>R  D  D  N  Y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8.75">
      <c r="A2" s="242" t="str">
        <f>+C_1!A2</f>
        <v>D  E  S  I  G  N    B  U  I  L  D 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.75">
      <c r="A3" s="66"/>
      <c r="B3" s="66"/>
      <c r="C3" s="66"/>
      <c r="D3" s="66"/>
      <c r="E3" s="66"/>
      <c r="F3" s="66"/>
      <c r="G3" s="66"/>
      <c r="H3" s="66"/>
      <c r="J3" s="66"/>
    </row>
    <row r="4" spans="1:10" ht="15.75">
      <c r="A4" s="67" t="s">
        <v>39</v>
      </c>
      <c r="B4" s="71" t="s">
        <v>407</v>
      </c>
      <c r="C4" s="66"/>
      <c r="D4" s="66"/>
      <c r="E4" s="66"/>
      <c r="F4" s="66"/>
      <c r="G4" s="66"/>
      <c r="H4" s="66"/>
      <c r="I4" s="70" t="s">
        <v>1</v>
      </c>
      <c r="J4" s="71" t="str">
        <f>+C_1!I4</f>
        <v>4-0069</v>
      </c>
    </row>
    <row r="5" spans="1:10" ht="15.75">
      <c r="A5" s="67" t="s">
        <v>40</v>
      </c>
      <c r="B5" s="71" t="str">
        <f>+C_1!B5</f>
        <v>SAMPLE</v>
      </c>
      <c r="C5" s="66"/>
      <c r="D5" s="66"/>
      <c r="E5" s="66"/>
      <c r="F5" s="66"/>
      <c r="G5" s="66"/>
      <c r="H5" s="66"/>
      <c r="I5" s="70" t="s">
        <v>3</v>
      </c>
      <c r="J5" s="71" t="str">
        <f>+'[1]SUMMARY'!$F$5</f>
        <v>__M.M.__</v>
      </c>
    </row>
    <row r="6" spans="1:10" ht="15.75">
      <c r="A6" s="67" t="s">
        <v>42</v>
      </c>
      <c r="B6" s="71">
        <f>+C_1!B6</f>
        <v>0</v>
      </c>
      <c r="C6" s="66"/>
      <c r="D6" s="66"/>
      <c r="E6" s="66"/>
      <c r="F6" s="66"/>
      <c r="G6" s="66"/>
      <c r="H6" s="66"/>
      <c r="I6" s="70" t="s">
        <v>5</v>
      </c>
      <c r="J6" s="85">
        <f>+C_1!I6</f>
        <v>0</v>
      </c>
    </row>
    <row r="7" spans="1:10" ht="15.75">
      <c r="A7" s="67" t="s">
        <v>43</v>
      </c>
      <c r="B7" s="71">
        <f>+C_1!B7</f>
        <v>0</v>
      </c>
      <c r="C7" s="66"/>
      <c r="D7" s="66"/>
      <c r="E7" s="66"/>
      <c r="F7" s="66"/>
      <c r="G7" s="66"/>
      <c r="H7" s="66"/>
      <c r="I7" s="70" t="s">
        <v>7</v>
      </c>
      <c r="J7" s="71" t="str">
        <f>+C_1!I7</f>
        <v>03-25-14</v>
      </c>
    </row>
    <row r="8" spans="1:10" ht="15.75">
      <c r="A8" s="67" t="s">
        <v>44</v>
      </c>
      <c r="B8" s="71">
        <f>+C_1!B8</f>
        <v>0</v>
      </c>
      <c r="C8" s="66"/>
      <c r="D8" s="66"/>
      <c r="E8" s="66"/>
      <c r="F8" s="66"/>
      <c r="G8" s="66"/>
      <c r="H8" s="66"/>
      <c r="I8" s="70" t="s">
        <v>9</v>
      </c>
      <c r="J8" s="66">
        <f>+C_1!I8</f>
        <v>0</v>
      </c>
    </row>
    <row r="9" spans="1:10" ht="15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5.75">
      <c r="A10" s="86"/>
      <c r="B10" s="86"/>
      <c r="C10" s="87"/>
      <c r="D10" s="87"/>
      <c r="E10" s="88" t="s">
        <v>49</v>
      </c>
      <c r="F10" s="87"/>
      <c r="G10" s="88" t="s">
        <v>50</v>
      </c>
      <c r="H10" s="88" t="s">
        <v>50</v>
      </c>
      <c r="I10" s="87"/>
      <c r="J10" s="89"/>
    </row>
    <row r="11" spans="1:10" ht="15.75">
      <c r="A11" s="138" t="s">
        <v>45</v>
      </c>
      <c r="B11" s="67" t="s">
        <v>25</v>
      </c>
      <c r="C11" s="90" t="s">
        <v>31</v>
      </c>
      <c r="D11" s="91" t="s">
        <v>30</v>
      </c>
      <c r="E11" s="91" t="s">
        <v>30</v>
      </c>
      <c r="F11" s="91" t="s">
        <v>49</v>
      </c>
      <c r="G11" s="91" t="s">
        <v>51</v>
      </c>
      <c r="H11" s="91" t="s">
        <v>51</v>
      </c>
      <c r="I11" s="91" t="s">
        <v>50</v>
      </c>
      <c r="J11" s="92" t="s">
        <v>27</v>
      </c>
    </row>
    <row r="12" spans="1:10" ht="15.75">
      <c r="A12" s="93"/>
      <c r="B12" s="93"/>
      <c r="C12" s="94"/>
      <c r="D12" s="94"/>
      <c r="E12" s="95" t="s">
        <v>52</v>
      </c>
      <c r="F12" s="95" t="s">
        <v>52</v>
      </c>
      <c r="G12" s="95" t="s">
        <v>30</v>
      </c>
      <c r="H12" s="95" t="s">
        <v>27</v>
      </c>
      <c r="I12" s="95" t="s">
        <v>52</v>
      </c>
      <c r="J12" s="96" t="s">
        <v>52</v>
      </c>
    </row>
    <row r="13" spans="1:10" ht="15.75" customHeight="1">
      <c r="A13" s="139"/>
      <c r="B13" s="136"/>
      <c r="C13" s="97"/>
      <c r="D13" s="98"/>
      <c r="E13" s="99"/>
      <c r="F13" s="100"/>
      <c r="G13" s="99"/>
      <c r="H13" s="100"/>
      <c r="I13" s="101">
        <f>+H13*MARKUPS!$C$12</f>
        <v>0</v>
      </c>
      <c r="J13" s="103"/>
    </row>
    <row r="14" spans="1:10" ht="15.75" customHeight="1">
      <c r="A14" s="209">
        <v>1</v>
      </c>
      <c r="B14" s="210" t="s">
        <v>413</v>
      </c>
      <c r="C14" s="107"/>
      <c r="D14" s="106"/>
      <c r="E14" s="132"/>
      <c r="F14" s="101">
        <f aca="true" t="shared" si="0" ref="F14:F77">ROUND(C14*E14,0)</f>
        <v>0</v>
      </c>
      <c r="G14" s="107"/>
      <c r="H14" s="107">
        <f aca="true" t="shared" si="1" ref="H14:H77">C14*G14</f>
        <v>0</v>
      </c>
      <c r="I14" s="101">
        <f>+H14*MARKUPS!$C$12</f>
        <v>0</v>
      </c>
      <c r="J14" s="133"/>
    </row>
    <row r="15" spans="1:10" ht="15.75" customHeight="1">
      <c r="A15" s="140"/>
      <c r="B15" s="137"/>
      <c r="C15" s="134"/>
      <c r="D15" s="98"/>
      <c r="E15" s="99"/>
      <c r="F15" s="101"/>
      <c r="G15" s="99"/>
      <c r="H15" s="106">
        <f t="shared" si="1"/>
        <v>0</v>
      </c>
      <c r="I15" s="101">
        <f>+H15*MARKUPS!$C$12</f>
        <v>0</v>
      </c>
      <c r="J15" s="133">
        <f aca="true" t="shared" si="2" ref="J15:J78">I15+F15</f>
        <v>0</v>
      </c>
    </row>
    <row r="16" spans="1:10" ht="15.75" customHeight="1">
      <c r="A16" s="140"/>
      <c r="B16" s="137" t="s">
        <v>414</v>
      </c>
      <c r="C16" s="134">
        <v>1600</v>
      </c>
      <c r="D16" s="98" t="s">
        <v>115</v>
      </c>
      <c r="E16" s="106">
        <v>7.272727272727273</v>
      </c>
      <c r="F16" s="101">
        <f t="shared" si="0"/>
        <v>11636</v>
      </c>
      <c r="G16" s="99"/>
      <c r="H16" s="106">
        <f t="shared" si="1"/>
        <v>0</v>
      </c>
      <c r="I16" s="101">
        <f>+H16*MARKUPS!$C$12</f>
        <v>0</v>
      </c>
      <c r="J16" s="133">
        <f t="shared" si="2"/>
        <v>11636</v>
      </c>
    </row>
    <row r="17" spans="1:10" ht="15.75" customHeight="1" thickBot="1">
      <c r="A17" s="140"/>
      <c r="B17" s="137"/>
      <c r="C17" s="134"/>
      <c r="D17" s="98"/>
      <c r="E17" s="106">
        <v>0</v>
      </c>
      <c r="F17" s="101">
        <f t="shared" si="0"/>
        <v>0</v>
      </c>
      <c r="G17" s="99"/>
      <c r="H17" s="106">
        <f t="shared" si="1"/>
        <v>0</v>
      </c>
      <c r="I17" s="101">
        <f>+H17*MARKUPS!$C$12</f>
        <v>0</v>
      </c>
      <c r="J17" s="133">
        <f t="shared" si="2"/>
        <v>0</v>
      </c>
    </row>
    <row r="18" spans="1:10" ht="15.75" customHeight="1" thickTop="1">
      <c r="A18" s="140"/>
      <c r="B18" s="212" t="s">
        <v>415</v>
      </c>
      <c r="C18" s="134"/>
      <c r="D18" s="98"/>
      <c r="E18" s="106">
        <v>0</v>
      </c>
      <c r="F18" s="213">
        <f>SUM(F16:F17)</f>
        <v>11636</v>
      </c>
      <c r="G18" s="99"/>
      <c r="H18" s="106">
        <f t="shared" si="1"/>
        <v>0</v>
      </c>
      <c r="I18" s="213">
        <f>SUM(I13:I17)</f>
        <v>0</v>
      </c>
      <c r="J18" s="214">
        <f t="shared" si="2"/>
        <v>11636</v>
      </c>
    </row>
    <row r="19" spans="1:10" ht="15.75" customHeight="1">
      <c r="A19" s="140"/>
      <c r="B19" s="137"/>
      <c r="C19" s="134"/>
      <c r="D19" s="98"/>
      <c r="E19" s="106">
        <v>0</v>
      </c>
      <c r="F19" s="101">
        <f t="shared" si="0"/>
        <v>0</v>
      </c>
      <c r="G19" s="99"/>
      <c r="H19" s="106">
        <f t="shared" si="1"/>
        <v>0</v>
      </c>
      <c r="I19" s="101">
        <f>+H19*MARKUPS!$C$12</f>
        <v>0</v>
      </c>
      <c r="J19" s="133">
        <f t="shared" si="2"/>
        <v>0</v>
      </c>
    </row>
    <row r="20" spans="1:10" ht="15.75" customHeight="1">
      <c r="A20" s="140"/>
      <c r="B20" s="137"/>
      <c r="C20" s="134"/>
      <c r="D20" s="98"/>
      <c r="E20" s="106">
        <v>0</v>
      </c>
      <c r="F20" s="101">
        <f t="shared" si="0"/>
        <v>0</v>
      </c>
      <c r="G20" s="99"/>
      <c r="H20" s="106">
        <f t="shared" si="1"/>
        <v>0</v>
      </c>
      <c r="I20" s="101">
        <f>+H20*MARKUPS!$C$12</f>
        <v>0</v>
      </c>
      <c r="J20" s="133">
        <f t="shared" si="2"/>
        <v>0</v>
      </c>
    </row>
    <row r="21" spans="1:10" ht="15.75" customHeight="1">
      <c r="A21" s="209">
        <v>2</v>
      </c>
      <c r="B21" s="211" t="s">
        <v>416</v>
      </c>
      <c r="C21" s="134"/>
      <c r="D21" s="98"/>
      <c r="E21" s="106">
        <v>0</v>
      </c>
      <c r="F21" s="101">
        <f t="shared" si="0"/>
        <v>0</v>
      </c>
      <c r="G21" s="99"/>
      <c r="H21" s="106">
        <f t="shared" si="1"/>
        <v>0</v>
      </c>
      <c r="I21" s="101">
        <f>+H21*MARKUPS!$C$12</f>
        <v>0</v>
      </c>
      <c r="J21" s="133">
        <f t="shared" si="2"/>
        <v>0</v>
      </c>
    </row>
    <row r="22" spans="1:10" ht="15.75" customHeight="1">
      <c r="A22" s="140"/>
      <c r="B22" s="137"/>
      <c r="C22" s="134"/>
      <c r="D22" s="98"/>
      <c r="E22" s="106">
        <v>0</v>
      </c>
      <c r="F22" s="101">
        <f t="shared" si="0"/>
        <v>0</v>
      </c>
      <c r="G22" s="99"/>
      <c r="H22" s="106">
        <f t="shared" si="1"/>
        <v>0</v>
      </c>
      <c r="I22" s="101">
        <f>+H22*MARKUPS!$C$12</f>
        <v>0</v>
      </c>
      <c r="J22" s="133">
        <f t="shared" si="2"/>
        <v>0</v>
      </c>
    </row>
    <row r="23" spans="1:10" ht="15.75" customHeight="1">
      <c r="A23" s="140"/>
      <c r="B23" s="137" t="s">
        <v>417</v>
      </c>
      <c r="C23" s="134">
        <v>36</v>
      </c>
      <c r="D23" s="98" t="s">
        <v>138</v>
      </c>
      <c r="E23" s="106">
        <v>1.353</v>
      </c>
      <c r="F23" s="101">
        <f t="shared" si="0"/>
        <v>49</v>
      </c>
      <c r="G23" s="99">
        <v>0.12420000000000002</v>
      </c>
      <c r="H23" s="106">
        <f t="shared" si="1"/>
        <v>4.4712000000000005</v>
      </c>
      <c r="I23" s="101">
        <f>+H23*MARKUPS!$C$12</f>
        <v>514.1880000000001</v>
      </c>
      <c r="J23" s="133">
        <f t="shared" si="2"/>
        <v>563.1880000000001</v>
      </c>
    </row>
    <row r="24" spans="1:10" ht="15.75" customHeight="1">
      <c r="A24" s="140"/>
      <c r="B24" s="137" t="s">
        <v>418</v>
      </c>
      <c r="C24" s="134">
        <v>54</v>
      </c>
      <c r="D24" s="98" t="s">
        <v>138</v>
      </c>
      <c r="E24" s="106">
        <v>1.1</v>
      </c>
      <c r="F24" s="101">
        <f t="shared" si="0"/>
        <v>59</v>
      </c>
      <c r="G24" s="99">
        <v>0.05</v>
      </c>
      <c r="H24" s="106">
        <f t="shared" si="1"/>
        <v>2.7</v>
      </c>
      <c r="I24" s="101">
        <f>+H24*MARKUPS!$C$12</f>
        <v>310.5</v>
      </c>
      <c r="J24" s="133">
        <f t="shared" si="2"/>
        <v>369.5</v>
      </c>
    </row>
    <row r="25" spans="1:10" ht="15.75" customHeight="1">
      <c r="A25" s="141"/>
      <c r="B25" s="136"/>
      <c r="C25" s="134"/>
      <c r="D25" s="98"/>
      <c r="E25" s="106">
        <v>0</v>
      </c>
      <c r="F25" s="101">
        <f t="shared" si="0"/>
        <v>0</v>
      </c>
      <c r="G25" s="99"/>
      <c r="H25" s="106">
        <f t="shared" si="1"/>
        <v>0</v>
      </c>
      <c r="I25" s="101">
        <f>+H25*MARKUPS!$C$12</f>
        <v>0</v>
      </c>
      <c r="J25" s="133">
        <f t="shared" si="2"/>
        <v>0</v>
      </c>
    </row>
    <row r="26" spans="1:10" ht="15.75" customHeight="1">
      <c r="A26" s="140"/>
      <c r="B26" s="137" t="s">
        <v>456</v>
      </c>
      <c r="C26" s="134">
        <v>2</v>
      </c>
      <c r="D26" s="98" t="s">
        <v>112</v>
      </c>
      <c r="E26" s="106">
        <v>38.5</v>
      </c>
      <c r="F26" s="101">
        <f t="shared" si="0"/>
        <v>77</v>
      </c>
      <c r="G26" s="99">
        <v>1</v>
      </c>
      <c r="H26" s="106">
        <f t="shared" si="1"/>
        <v>2</v>
      </c>
      <c r="I26" s="101">
        <f>+H26*MARKUPS!$C$12</f>
        <v>230</v>
      </c>
      <c r="J26" s="133">
        <f t="shared" si="2"/>
        <v>307</v>
      </c>
    </row>
    <row r="27" spans="1:10" ht="15.75" customHeight="1">
      <c r="A27" s="140"/>
      <c r="B27" s="137" t="s">
        <v>457</v>
      </c>
      <c r="C27" s="134">
        <v>1</v>
      </c>
      <c r="D27" s="135" t="s">
        <v>112</v>
      </c>
      <c r="E27" s="106">
        <v>22</v>
      </c>
      <c r="F27" s="101">
        <f t="shared" si="0"/>
        <v>22</v>
      </c>
      <c r="G27" s="99">
        <v>1</v>
      </c>
      <c r="H27" s="106">
        <f t="shared" si="1"/>
        <v>1</v>
      </c>
      <c r="I27" s="101">
        <f>+H27*MARKUPS!$C$12</f>
        <v>115</v>
      </c>
      <c r="J27" s="133">
        <f t="shared" si="2"/>
        <v>137</v>
      </c>
    </row>
    <row r="28" spans="1:10" ht="15.75" customHeight="1" thickBot="1">
      <c r="A28" s="140"/>
      <c r="B28" s="137"/>
      <c r="C28" s="134"/>
      <c r="D28" s="135"/>
      <c r="E28" s="106">
        <v>0</v>
      </c>
      <c r="F28" s="101">
        <f t="shared" si="0"/>
        <v>0</v>
      </c>
      <c r="G28" s="99"/>
      <c r="H28" s="106">
        <f t="shared" si="1"/>
        <v>0</v>
      </c>
      <c r="I28" s="101">
        <f>+H28*MARKUPS!$C$12</f>
        <v>0</v>
      </c>
      <c r="J28" s="133">
        <f t="shared" si="2"/>
        <v>0</v>
      </c>
    </row>
    <row r="29" spans="1:10" ht="15.75" customHeight="1" thickTop="1">
      <c r="A29" s="140"/>
      <c r="B29" s="212" t="s">
        <v>415</v>
      </c>
      <c r="C29" s="134"/>
      <c r="D29" s="135"/>
      <c r="E29" s="106">
        <v>0</v>
      </c>
      <c r="F29" s="213">
        <f>SUM(F19:F28)</f>
        <v>207</v>
      </c>
      <c r="G29" s="99"/>
      <c r="H29" s="106">
        <f t="shared" si="1"/>
        <v>0</v>
      </c>
      <c r="I29" s="213">
        <f>SUM(I19:I28)</f>
        <v>1169.688</v>
      </c>
      <c r="J29" s="214">
        <f t="shared" si="2"/>
        <v>1376.688</v>
      </c>
    </row>
    <row r="30" spans="1:10" ht="15.75" customHeight="1">
      <c r="A30" s="140"/>
      <c r="B30" s="137"/>
      <c r="C30" s="134"/>
      <c r="D30" s="98"/>
      <c r="E30" s="106">
        <v>0</v>
      </c>
      <c r="F30" s="101">
        <f t="shared" si="0"/>
        <v>0</v>
      </c>
      <c r="G30" s="99"/>
      <c r="H30" s="106">
        <f t="shared" si="1"/>
        <v>0</v>
      </c>
      <c r="I30" s="101">
        <f>+H30*MARKUPS!$C$12</f>
        <v>0</v>
      </c>
      <c r="J30" s="133">
        <f t="shared" si="2"/>
        <v>0</v>
      </c>
    </row>
    <row r="31" spans="1:10" ht="15.75" customHeight="1">
      <c r="A31" s="140"/>
      <c r="B31" s="137"/>
      <c r="C31" s="134"/>
      <c r="D31" s="98"/>
      <c r="E31" s="106">
        <v>0</v>
      </c>
      <c r="F31" s="101">
        <f t="shared" si="0"/>
        <v>0</v>
      </c>
      <c r="G31" s="99"/>
      <c r="H31" s="106">
        <f t="shared" si="1"/>
        <v>0</v>
      </c>
      <c r="I31" s="101">
        <f>+H31*MARKUPS!$C$12</f>
        <v>0</v>
      </c>
      <c r="J31" s="133">
        <f t="shared" si="2"/>
        <v>0</v>
      </c>
    </row>
    <row r="32" spans="1:10" ht="15.75" customHeight="1">
      <c r="A32" s="209">
        <v>3</v>
      </c>
      <c r="B32" s="211" t="s">
        <v>427</v>
      </c>
      <c r="C32" s="134"/>
      <c r="D32" s="98"/>
      <c r="E32" s="106">
        <v>0</v>
      </c>
      <c r="F32" s="101">
        <f t="shared" si="0"/>
        <v>0</v>
      </c>
      <c r="G32" s="99"/>
      <c r="H32" s="106">
        <f t="shared" si="1"/>
        <v>0</v>
      </c>
      <c r="I32" s="101">
        <f>+H32*MARKUPS!$C$12</f>
        <v>0</v>
      </c>
      <c r="J32" s="133">
        <f t="shared" si="2"/>
        <v>0</v>
      </c>
    </row>
    <row r="33" spans="1:10" ht="15.75" customHeight="1">
      <c r="A33" s="140"/>
      <c r="B33" s="137"/>
      <c r="C33" s="134"/>
      <c r="D33" s="98"/>
      <c r="E33" s="106">
        <v>0</v>
      </c>
      <c r="F33" s="101">
        <f t="shared" si="0"/>
        <v>0</v>
      </c>
      <c r="G33" s="99"/>
      <c r="H33" s="106">
        <f t="shared" si="1"/>
        <v>0</v>
      </c>
      <c r="I33" s="101">
        <f>+H33*MARKUPS!$C$12</f>
        <v>0</v>
      </c>
      <c r="J33" s="133">
        <f t="shared" si="2"/>
        <v>0</v>
      </c>
    </row>
    <row r="34" spans="1:10" ht="15.75" customHeight="1">
      <c r="A34" s="140"/>
      <c r="B34" s="137" t="s">
        <v>417</v>
      </c>
      <c r="C34" s="134">
        <v>160</v>
      </c>
      <c r="D34" s="98" t="s">
        <v>138</v>
      </c>
      <c r="E34" s="106">
        <v>1.35</v>
      </c>
      <c r="F34" s="101">
        <f t="shared" si="0"/>
        <v>216</v>
      </c>
      <c r="G34" s="99">
        <v>0.12420000000000002</v>
      </c>
      <c r="H34" s="106">
        <f t="shared" si="1"/>
        <v>19.872000000000003</v>
      </c>
      <c r="I34" s="101">
        <f>+H34*MARKUPS!$C$12</f>
        <v>2285.28</v>
      </c>
      <c r="J34" s="133">
        <f t="shared" si="2"/>
        <v>2501.28</v>
      </c>
    </row>
    <row r="35" spans="1:10" ht="15.75" customHeight="1">
      <c r="A35" s="140"/>
      <c r="B35" s="137" t="s">
        <v>428</v>
      </c>
      <c r="C35" s="134">
        <v>160</v>
      </c>
      <c r="D35" s="98" t="s">
        <v>138</v>
      </c>
      <c r="E35" s="106">
        <v>1.7490000000000003</v>
      </c>
      <c r="F35" s="101">
        <f t="shared" si="0"/>
        <v>280</v>
      </c>
      <c r="G35" s="99">
        <v>0.1314</v>
      </c>
      <c r="H35" s="106">
        <f t="shared" si="1"/>
        <v>21.023999999999997</v>
      </c>
      <c r="I35" s="101">
        <f>+H35*MARKUPS!$C$12</f>
        <v>2417.7599999999998</v>
      </c>
      <c r="J35" s="133">
        <f t="shared" si="2"/>
        <v>2697.7599999999998</v>
      </c>
    </row>
    <row r="36" spans="1:10" ht="15.75" customHeight="1">
      <c r="A36" s="140"/>
      <c r="B36" s="137" t="s">
        <v>429</v>
      </c>
      <c r="C36" s="134">
        <v>160</v>
      </c>
      <c r="D36" s="98" t="s">
        <v>138</v>
      </c>
      <c r="E36" s="106">
        <v>3.135</v>
      </c>
      <c r="F36" s="101">
        <f t="shared" si="0"/>
        <v>502</v>
      </c>
      <c r="G36" s="99">
        <v>0.162</v>
      </c>
      <c r="H36" s="106">
        <f t="shared" si="1"/>
        <v>25.92</v>
      </c>
      <c r="I36" s="101">
        <f>+H36*MARKUPS!$C$12</f>
        <v>2980.8</v>
      </c>
      <c r="J36" s="133">
        <f t="shared" si="2"/>
        <v>3482.8</v>
      </c>
    </row>
    <row r="37" spans="1:10" ht="15.75" customHeight="1">
      <c r="A37" s="140"/>
      <c r="B37" s="137" t="s">
        <v>430</v>
      </c>
      <c r="C37" s="134">
        <v>100</v>
      </c>
      <c r="D37" s="98" t="s">
        <v>138</v>
      </c>
      <c r="E37" s="106">
        <v>21.956000000000003</v>
      </c>
      <c r="F37" s="101">
        <f t="shared" si="0"/>
        <v>2196</v>
      </c>
      <c r="G37" s="99">
        <v>0.304</v>
      </c>
      <c r="H37" s="106">
        <f t="shared" si="1"/>
        <v>30.4</v>
      </c>
      <c r="I37" s="101">
        <f>+H37*MARKUPS!$C$12</f>
        <v>3496</v>
      </c>
      <c r="J37" s="133">
        <f t="shared" si="2"/>
        <v>5692</v>
      </c>
    </row>
    <row r="38" spans="1:10" ht="15.75" customHeight="1">
      <c r="A38" s="140"/>
      <c r="B38" s="137"/>
      <c r="C38" s="134"/>
      <c r="D38" s="98"/>
      <c r="E38" s="98">
        <v>0</v>
      </c>
      <c r="F38" s="101">
        <f t="shared" si="0"/>
        <v>0</v>
      </c>
      <c r="G38" s="99"/>
      <c r="H38" s="106">
        <f t="shared" si="1"/>
        <v>0</v>
      </c>
      <c r="I38" s="101">
        <f>+H38*MARKUPS!$C$12</f>
        <v>0</v>
      </c>
      <c r="J38" s="133">
        <f t="shared" si="2"/>
        <v>0</v>
      </c>
    </row>
    <row r="39" spans="1:10" ht="15.75" customHeight="1">
      <c r="A39" s="141"/>
      <c r="B39" s="136" t="s">
        <v>433</v>
      </c>
      <c r="C39" s="134"/>
      <c r="D39" s="98"/>
      <c r="E39" s="99"/>
      <c r="F39" s="101"/>
      <c r="G39" s="99"/>
      <c r="H39" s="106"/>
      <c r="I39" s="101"/>
      <c r="J39" s="133">
        <f t="shared" si="2"/>
        <v>0</v>
      </c>
    </row>
    <row r="40" spans="1:10" ht="15.75" customHeight="1" thickBot="1">
      <c r="A40" s="140"/>
      <c r="B40" s="137"/>
      <c r="C40" s="134"/>
      <c r="D40" s="98"/>
      <c r="E40" s="99"/>
      <c r="F40" s="101">
        <f t="shared" si="0"/>
        <v>0</v>
      </c>
      <c r="G40" s="99"/>
      <c r="H40" s="106">
        <f t="shared" si="1"/>
        <v>0</v>
      </c>
      <c r="I40" s="101">
        <f>+H40*MARKUPS!$C$12</f>
        <v>0</v>
      </c>
      <c r="J40" s="133">
        <f t="shared" si="2"/>
        <v>0</v>
      </c>
    </row>
    <row r="41" spans="1:10" ht="15.75" customHeight="1" thickTop="1">
      <c r="A41" s="140"/>
      <c r="B41" s="212" t="s">
        <v>415</v>
      </c>
      <c r="C41" s="134"/>
      <c r="D41" s="135"/>
      <c r="E41" s="98"/>
      <c r="F41" s="213">
        <f>SUM(F33:F38)</f>
        <v>3194</v>
      </c>
      <c r="G41" s="99"/>
      <c r="H41" s="106">
        <f t="shared" si="1"/>
        <v>0</v>
      </c>
      <c r="I41" s="213">
        <f>SUM(I33:I38)</f>
        <v>11179.84</v>
      </c>
      <c r="J41" s="214">
        <f t="shared" si="2"/>
        <v>14373.84</v>
      </c>
    </row>
    <row r="42" spans="1:10" ht="15.75" customHeight="1">
      <c r="A42" s="140"/>
      <c r="B42" s="137"/>
      <c r="C42" s="134"/>
      <c r="D42" s="135"/>
      <c r="E42" s="98"/>
      <c r="F42" s="101">
        <f t="shared" si="0"/>
        <v>0</v>
      </c>
      <c r="G42" s="99"/>
      <c r="H42" s="106">
        <f t="shared" si="1"/>
        <v>0</v>
      </c>
      <c r="I42" s="101">
        <f>+H42*MARKUPS!$C$12</f>
        <v>0</v>
      </c>
      <c r="J42" s="133">
        <f t="shared" si="2"/>
        <v>0</v>
      </c>
    </row>
    <row r="43" spans="1:10" ht="15.75" customHeight="1">
      <c r="A43" s="140"/>
      <c r="B43" s="137"/>
      <c r="C43" s="134"/>
      <c r="D43" s="135"/>
      <c r="E43" s="98"/>
      <c r="F43" s="101">
        <f t="shared" si="0"/>
        <v>0</v>
      </c>
      <c r="G43" s="99"/>
      <c r="H43" s="106">
        <f t="shared" si="1"/>
        <v>0</v>
      </c>
      <c r="I43" s="101">
        <f>+H43*MARKUPS!$C$12</f>
        <v>0</v>
      </c>
      <c r="J43" s="133">
        <f t="shared" si="2"/>
        <v>0</v>
      </c>
    </row>
    <row r="44" spans="1:10" ht="15.75" customHeight="1">
      <c r="A44" s="209">
        <v>4</v>
      </c>
      <c r="B44" s="211" t="s">
        <v>434</v>
      </c>
      <c r="C44" s="134"/>
      <c r="D44" s="135"/>
      <c r="E44" s="98"/>
      <c r="F44" s="101">
        <f t="shared" si="0"/>
        <v>0</v>
      </c>
      <c r="G44" s="99"/>
      <c r="H44" s="106">
        <f t="shared" si="1"/>
        <v>0</v>
      </c>
      <c r="I44" s="101">
        <f>+H44*MARKUPS!$C$12</f>
        <v>0</v>
      </c>
      <c r="J44" s="133">
        <f t="shared" si="2"/>
        <v>0</v>
      </c>
    </row>
    <row r="45" spans="1:10" ht="15.75" customHeight="1">
      <c r="A45" s="140"/>
      <c r="B45" s="137"/>
      <c r="C45" s="134"/>
      <c r="D45" s="98"/>
      <c r="E45" s="106">
        <v>0</v>
      </c>
      <c r="F45" s="101">
        <f t="shared" si="0"/>
        <v>0</v>
      </c>
      <c r="G45" s="99"/>
      <c r="H45" s="106">
        <f t="shared" si="1"/>
        <v>0</v>
      </c>
      <c r="I45" s="101">
        <f>+H45*MARKUPS!$C$12</f>
        <v>0</v>
      </c>
      <c r="J45" s="133">
        <f t="shared" si="2"/>
        <v>0</v>
      </c>
    </row>
    <row r="46" spans="1:10" ht="15.75" customHeight="1">
      <c r="A46" s="140"/>
      <c r="B46" s="137" t="s">
        <v>435</v>
      </c>
      <c r="C46" s="134">
        <v>1</v>
      </c>
      <c r="D46" s="135" t="s">
        <v>112</v>
      </c>
      <c r="E46" s="106">
        <v>2612.5</v>
      </c>
      <c r="F46" s="101">
        <f t="shared" si="0"/>
        <v>2613</v>
      </c>
      <c r="G46" s="99">
        <v>19.200000000000003</v>
      </c>
      <c r="H46" s="106">
        <f t="shared" si="1"/>
        <v>19.200000000000003</v>
      </c>
      <c r="I46" s="101">
        <f>+H46*MARKUPS!$C$12</f>
        <v>2208.0000000000005</v>
      </c>
      <c r="J46" s="133">
        <f t="shared" si="2"/>
        <v>4821</v>
      </c>
    </row>
    <row r="47" spans="1:10" ht="15.75" customHeight="1">
      <c r="A47" s="140"/>
      <c r="B47" s="137" t="s">
        <v>437</v>
      </c>
      <c r="C47" s="134">
        <v>2</v>
      </c>
      <c r="D47" s="135" t="s">
        <v>112</v>
      </c>
      <c r="E47" s="106">
        <v>227.70000000000002</v>
      </c>
      <c r="F47" s="101">
        <f t="shared" si="0"/>
        <v>455</v>
      </c>
      <c r="G47" s="99">
        <v>3</v>
      </c>
      <c r="H47" s="106">
        <f t="shared" si="1"/>
        <v>6</v>
      </c>
      <c r="I47" s="101">
        <f>+H47*MARKUPS!$C$12</f>
        <v>690</v>
      </c>
      <c r="J47" s="133">
        <f t="shared" si="2"/>
        <v>1145</v>
      </c>
    </row>
    <row r="48" spans="1:10" ht="15.75" customHeight="1">
      <c r="A48" s="140"/>
      <c r="B48" s="137" t="s">
        <v>438</v>
      </c>
      <c r="C48" s="134">
        <v>2</v>
      </c>
      <c r="D48" s="98" t="s">
        <v>112</v>
      </c>
      <c r="E48" s="106">
        <v>303.6</v>
      </c>
      <c r="F48" s="101">
        <f t="shared" si="0"/>
        <v>607</v>
      </c>
      <c r="G48" s="99">
        <v>4</v>
      </c>
      <c r="H48" s="106">
        <f t="shared" si="1"/>
        <v>8</v>
      </c>
      <c r="I48" s="101">
        <f>+H48*MARKUPS!$C$12</f>
        <v>920</v>
      </c>
      <c r="J48" s="133">
        <f t="shared" si="2"/>
        <v>1527</v>
      </c>
    </row>
    <row r="49" spans="1:10" ht="15.75" customHeight="1">
      <c r="A49" s="140"/>
      <c r="B49" s="137" t="s">
        <v>458</v>
      </c>
      <c r="C49" s="134">
        <v>2</v>
      </c>
      <c r="D49" s="98" t="s">
        <v>112</v>
      </c>
      <c r="E49" s="106">
        <v>521.4000000000001</v>
      </c>
      <c r="F49" s="101">
        <f t="shared" si="0"/>
        <v>1043</v>
      </c>
      <c r="G49" s="99">
        <v>4</v>
      </c>
      <c r="H49" s="106">
        <f t="shared" si="1"/>
        <v>8</v>
      </c>
      <c r="I49" s="101">
        <f>+H49*MARKUPS!$C$12</f>
        <v>920</v>
      </c>
      <c r="J49" s="133">
        <f t="shared" si="2"/>
        <v>1963</v>
      </c>
    </row>
    <row r="50" spans="1:10" ht="15.75" customHeight="1" thickBot="1">
      <c r="A50" s="140"/>
      <c r="B50" s="137"/>
      <c r="C50" s="134"/>
      <c r="D50" s="98"/>
      <c r="E50" s="106">
        <v>0</v>
      </c>
      <c r="F50" s="101">
        <f t="shared" si="0"/>
        <v>0</v>
      </c>
      <c r="G50" s="99"/>
      <c r="H50" s="106">
        <f t="shared" si="1"/>
        <v>0</v>
      </c>
      <c r="I50" s="101">
        <f>+H50*MARKUPS!$C$12</f>
        <v>0</v>
      </c>
      <c r="J50" s="133">
        <f t="shared" si="2"/>
        <v>0</v>
      </c>
    </row>
    <row r="51" spans="1:10" ht="15.75" customHeight="1" thickTop="1">
      <c r="A51" s="140"/>
      <c r="B51" s="212" t="s">
        <v>415</v>
      </c>
      <c r="C51" s="134"/>
      <c r="D51" s="98"/>
      <c r="E51" s="106">
        <v>0</v>
      </c>
      <c r="F51" s="213">
        <f>SUM(F42:F50)</f>
        <v>4718</v>
      </c>
      <c r="G51" s="99"/>
      <c r="H51" s="106">
        <f t="shared" si="1"/>
        <v>0</v>
      </c>
      <c r="I51" s="213">
        <f>SUM(I42:I50)</f>
        <v>4738</v>
      </c>
      <c r="J51" s="214">
        <f t="shared" si="2"/>
        <v>9456</v>
      </c>
    </row>
    <row r="52" spans="1:10" ht="15.75" customHeight="1">
      <c r="A52" s="140"/>
      <c r="B52" s="137"/>
      <c r="C52" s="134"/>
      <c r="D52" s="98"/>
      <c r="E52" s="106">
        <v>0</v>
      </c>
      <c r="F52" s="101">
        <f t="shared" si="0"/>
        <v>0</v>
      </c>
      <c r="G52" s="99"/>
      <c r="H52" s="106">
        <f t="shared" si="1"/>
        <v>0</v>
      </c>
      <c r="I52" s="101">
        <f>+H52*MARKUPS!$C$12</f>
        <v>0</v>
      </c>
      <c r="J52" s="133">
        <f t="shared" si="2"/>
        <v>0</v>
      </c>
    </row>
    <row r="53" spans="1:10" ht="15.75" customHeight="1">
      <c r="A53" s="140"/>
      <c r="B53" s="137"/>
      <c r="C53" s="134"/>
      <c r="D53" s="98"/>
      <c r="E53" s="106">
        <v>0</v>
      </c>
      <c r="F53" s="101">
        <f t="shared" si="0"/>
        <v>0</v>
      </c>
      <c r="G53" s="99"/>
      <c r="H53" s="106">
        <f t="shared" si="1"/>
        <v>0</v>
      </c>
      <c r="I53" s="101">
        <f>+H53*MARKUPS!$C$12</f>
        <v>0</v>
      </c>
      <c r="J53" s="133">
        <f t="shared" si="2"/>
        <v>0</v>
      </c>
    </row>
    <row r="54" spans="1:10" ht="15.75" customHeight="1">
      <c r="A54" s="209">
        <v>5</v>
      </c>
      <c r="B54" s="211" t="s">
        <v>442</v>
      </c>
      <c r="C54" s="134"/>
      <c r="D54" s="98"/>
      <c r="E54" s="106">
        <v>0</v>
      </c>
      <c r="F54" s="101">
        <f t="shared" si="0"/>
        <v>0</v>
      </c>
      <c r="G54" s="99"/>
      <c r="H54" s="106">
        <f t="shared" si="1"/>
        <v>0</v>
      </c>
      <c r="I54" s="101">
        <f>+H54*MARKUPS!$C$12</f>
        <v>0</v>
      </c>
      <c r="J54" s="133">
        <f t="shared" si="2"/>
        <v>0</v>
      </c>
    </row>
    <row r="55" spans="1:10" ht="15.75" customHeight="1">
      <c r="A55" s="140"/>
      <c r="B55" s="137"/>
      <c r="C55" s="134"/>
      <c r="D55" s="98"/>
      <c r="E55" s="106">
        <v>0</v>
      </c>
      <c r="F55" s="101">
        <f t="shared" si="0"/>
        <v>0</v>
      </c>
      <c r="G55" s="99"/>
      <c r="H55" s="106">
        <f t="shared" si="1"/>
        <v>0</v>
      </c>
      <c r="I55" s="101">
        <f>+H55*MARKUPS!$C$12</f>
        <v>0</v>
      </c>
      <c r="J55" s="133">
        <f t="shared" si="2"/>
        <v>0</v>
      </c>
    </row>
    <row r="56" spans="1:10" ht="15.75" customHeight="1">
      <c r="A56" s="140"/>
      <c r="B56" s="137" t="s">
        <v>443</v>
      </c>
      <c r="C56" s="134"/>
      <c r="D56" s="98"/>
      <c r="E56" s="106">
        <v>0</v>
      </c>
      <c r="F56" s="101">
        <f t="shared" si="0"/>
        <v>0</v>
      </c>
      <c r="G56" s="99"/>
      <c r="H56" s="106">
        <f t="shared" si="1"/>
        <v>0</v>
      </c>
      <c r="I56" s="101">
        <f>+H56*MARKUPS!$C$12</f>
        <v>0</v>
      </c>
      <c r="J56" s="133">
        <f t="shared" si="2"/>
        <v>0</v>
      </c>
    </row>
    <row r="57" spans="1:10" ht="15.75" customHeight="1">
      <c r="A57" s="140"/>
      <c r="B57" s="137" t="s">
        <v>444</v>
      </c>
      <c r="C57" s="134">
        <v>90</v>
      </c>
      <c r="D57" s="98" t="s">
        <v>138</v>
      </c>
      <c r="E57" s="106">
        <v>0.6050000000000001</v>
      </c>
      <c r="F57" s="101">
        <f t="shared" si="0"/>
        <v>54</v>
      </c>
      <c r="G57" s="99">
        <v>0.099</v>
      </c>
      <c r="H57" s="106">
        <f t="shared" si="1"/>
        <v>8.91</v>
      </c>
      <c r="I57" s="101">
        <f>+H57*MARKUPS!$C$12</f>
        <v>1024.65</v>
      </c>
      <c r="J57" s="133">
        <f t="shared" si="2"/>
        <v>1078.65</v>
      </c>
    </row>
    <row r="58" spans="1:10" ht="15.75" customHeight="1">
      <c r="A58" s="140"/>
      <c r="B58" s="137" t="s">
        <v>445</v>
      </c>
      <c r="C58" s="134">
        <v>360</v>
      </c>
      <c r="D58" s="98" t="s">
        <v>138</v>
      </c>
      <c r="E58" s="106">
        <v>1.9800000000000002</v>
      </c>
      <c r="F58" s="101">
        <f t="shared" si="0"/>
        <v>713</v>
      </c>
      <c r="G58" s="99">
        <v>0.015</v>
      </c>
      <c r="H58" s="106">
        <f t="shared" si="1"/>
        <v>5.3999999999999995</v>
      </c>
      <c r="I58" s="101">
        <f>+H58*MARKUPS!$C$12</f>
        <v>620.9999999999999</v>
      </c>
      <c r="J58" s="133">
        <f t="shared" si="2"/>
        <v>1334</v>
      </c>
    </row>
    <row r="59" spans="1:10" ht="15.75" customHeight="1">
      <c r="A59" s="140"/>
      <c r="B59" s="137" t="s">
        <v>459</v>
      </c>
      <c r="C59" s="134">
        <v>1</v>
      </c>
      <c r="D59" s="98" t="s">
        <v>112</v>
      </c>
      <c r="E59" s="106">
        <v>16.5</v>
      </c>
      <c r="F59" s="101">
        <f t="shared" si="0"/>
        <v>17</v>
      </c>
      <c r="G59" s="99">
        <v>1.5</v>
      </c>
      <c r="H59" s="106">
        <f t="shared" si="1"/>
        <v>1.5</v>
      </c>
      <c r="I59" s="101">
        <f>+H59*MARKUPS!$C$12</f>
        <v>172.5</v>
      </c>
      <c r="J59" s="133">
        <f t="shared" si="2"/>
        <v>189.5</v>
      </c>
    </row>
    <row r="60" spans="1:10" ht="15.75" customHeight="1">
      <c r="A60" s="140"/>
      <c r="B60" s="137" t="s">
        <v>460</v>
      </c>
      <c r="C60" s="134">
        <v>2</v>
      </c>
      <c r="D60" s="98" t="s">
        <v>112</v>
      </c>
      <c r="E60" s="106">
        <v>192.50000000000003</v>
      </c>
      <c r="F60" s="101">
        <f t="shared" si="0"/>
        <v>385</v>
      </c>
      <c r="G60" s="99">
        <v>1.5</v>
      </c>
      <c r="H60" s="106">
        <f t="shared" si="1"/>
        <v>3</v>
      </c>
      <c r="I60" s="101">
        <f>+H60*MARKUPS!$C$12</f>
        <v>345</v>
      </c>
      <c r="J60" s="133">
        <f t="shared" si="2"/>
        <v>730</v>
      </c>
    </row>
    <row r="61" spans="1:10" ht="15.75" customHeight="1">
      <c r="A61" s="140"/>
      <c r="B61" s="137" t="s">
        <v>461</v>
      </c>
      <c r="C61" s="134">
        <v>1</v>
      </c>
      <c r="D61" s="98" t="s">
        <v>112</v>
      </c>
      <c r="E61" s="106">
        <v>16.5</v>
      </c>
      <c r="F61" s="101">
        <f t="shared" si="0"/>
        <v>17</v>
      </c>
      <c r="G61" s="99">
        <v>2</v>
      </c>
      <c r="H61" s="106">
        <f t="shared" si="1"/>
        <v>2</v>
      </c>
      <c r="I61" s="101">
        <f>+H61*MARKUPS!$C$12</f>
        <v>230</v>
      </c>
      <c r="J61" s="133">
        <f t="shared" si="2"/>
        <v>247</v>
      </c>
    </row>
    <row r="62" spans="1:10" ht="15">
      <c r="A62" s="140"/>
      <c r="B62" s="137" t="s">
        <v>462</v>
      </c>
      <c r="C62" s="134">
        <v>2</v>
      </c>
      <c r="D62" s="98" t="s">
        <v>112</v>
      </c>
      <c r="E62" s="106">
        <v>220.00000000000003</v>
      </c>
      <c r="F62" s="101">
        <f t="shared" si="0"/>
        <v>440</v>
      </c>
      <c r="G62" s="99">
        <v>2.5</v>
      </c>
      <c r="H62" s="106">
        <f t="shared" si="1"/>
        <v>5</v>
      </c>
      <c r="I62" s="101">
        <f>+H62*MARKUPS!$C$12</f>
        <v>575</v>
      </c>
      <c r="J62" s="133">
        <f t="shared" si="2"/>
        <v>1015</v>
      </c>
    </row>
    <row r="63" spans="1:10" ht="15">
      <c r="A63" s="140"/>
      <c r="B63" s="137"/>
      <c r="C63" s="134"/>
      <c r="D63" s="98"/>
      <c r="E63" s="106">
        <v>0</v>
      </c>
      <c r="F63" s="101">
        <f t="shared" si="0"/>
        <v>0</v>
      </c>
      <c r="G63" s="99"/>
      <c r="H63" s="106">
        <f t="shared" si="1"/>
        <v>0</v>
      </c>
      <c r="I63" s="101">
        <f>+H63*MARKUPS!$C$12</f>
        <v>0</v>
      </c>
      <c r="J63" s="133">
        <f t="shared" si="2"/>
        <v>0</v>
      </c>
    </row>
    <row r="64" spans="1:10" ht="15">
      <c r="A64" s="140"/>
      <c r="B64" s="137" t="s">
        <v>463</v>
      </c>
      <c r="C64" s="134"/>
      <c r="D64" s="98"/>
      <c r="E64" s="106">
        <v>0</v>
      </c>
      <c r="F64" s="101">
        <f t="shared" si="0"/>
        <v>0</v>
      </c>
      <c r="G64" s="99"/>
      <c r="H64" s="106">
        <f t="shared" si="1"/>
        <v>0</v>
      </c>
      <c r="I64" s="101">
        <f>+H64*MARKUPS!$C$12</f>
        <v>0</v>
      </c>
      <c r="J64" s="133">
        <f t="shared" si="2"/>
        <v>0</v>
      </c>
    </row>
    <row r="65" spans="1:10" ht="15">
      <c r="A65" s="140"/>
      <c r="B65" s="137" t="s">
        <v>464</v>
      </c>
      <c r="C65" s="134">
        <v>2</v>
      </c>
      <c r="D65" s="98" t="s">
        <v>112</v>
      </c>
      <c r="E65" s="106">
        <v>16.5</v>
      </c>
      <c r="F65" s="101">
        <f t="shared" si="0"/>
        <v>33</v>
      </c>
      <c r="G65" s="99">
        <v>0.5</v>
      </c>
      <c r="H65" s="106">
        <f t="shared" si="1"/>
        <v>1</v>
      </c>
      <c r="I65" s="101">
        <f>+H65*MARKUPS!$C$12</f>
        <v>115</v>
      </c>
      <c r="J65" s="133">
        <f t="shared" si="2"/>
        <v>148</v>
      </c>
    </row>
    <row r="66" spans="1:10" ht="15">
      <c r="A66" s="140"/>
      <c r="B66" s="137"/>
      <c r="C66" s="134"/>
      <c r="D66" s="98"/>
      <c r="E66" s="106">
        <v>0</v>
      </c>
      <c r="F66" s="101">
        <f t="shared" si="0"/>
        <v>0</v>
      </c>
      <c r="G66" s="99"/>
      <c r="H66" s="106">
        <f t="shared" si="1"/>
        <v>0</v>
      </c>
      <c r="I66" s="101">
        <f>+H66*MARKUPS!$C$12</f>
        <v>0</v>
      </c>
      <c r="J66" s="133">
        <f t="shared" si="2"/>
        <v>0</v>
      </c>
    </row>
    <row r="67" spans="1:10" ht="15">
      <c r="A67" s="140"/>
      <c r="B67" s="137" t="s">
        <v>452</v>
      </c>
      <c r="C67" s="134"/>
      <c r="D67" s="98"/>
      <c r="E67" s="106">
        <v>0</v>
      </c>
      <c r="F67" s="101">
        <f t="shared" si="0"/>
        <v>0</v>
      </c>
      <c r="G67" s="99"/>
      <c r="H67" s="106">
        <f t="shared" si="1"/>
        <v>0</v>
      </c>
      <c r="I67" s="101">
        <f>+H67*MARKUPS!$C$12</f>
        <v>0</v>
      </c>
      <c r="J67" s="133">
        <f t="shared" si="2"/>
        <v>0</v>
      </c>
    </row>
    <row r="68" spans="1:10" ht="15">
      <c r="A68" s="140"/>
      <c r="B68" s="137" t="s">
        <v>453</v>
      </c>
      <c r="C68" s="134">
        <v>1600</v>
      </c>
      <c r="D68" s="98" t="s">
        <v>115</v>
      </c>
      <c r="E68" s="106">
        <v>0.3181818181818182</v>
      </c>
      <c r="F68" s="101">
        <f t="shared" si="0"/>
        <v>509</v>
      </c>
      <c r="G68" s="99"/>
      <c r="H68" s="106">
        <f t="shared" si="1"/>
        <v>0</v>
      </c>
      <c r="I68" s="101">
        <f>+H68*MARKUPS!$C$12</f>
        <v>0</v>
      </c>
      <c r="J68" s="133">
        <f t="shared" si="2"/>
        <v>509</v>
      </c>
    </row>
    <row r="69" spans="1:10" ht="15">
      <c r="A69" s="140"/>
      <c r="B69" s="137"/>
      <c r="C69" s="134"/>
      <c r="D69" s="98"/>
      <c r="E69" s="106">
        <v>0</v>
      </c>
      <c r="F69" s="101">
        <f t="shared" si="0"/>
        <v>0</v>
      </c>
      <c r="G69" s="99"/>
      <c r="H69" s="106">
        <f t="shared" si="1"/>
        <v>0</v>
      </c>
      <c r="I69" s="101">
        <f>+H69*MARKUPS!$C$12</f>
        <v>0</v>
      </c>
      <c r="J69" s="133">
        <f t="shared" si="2"/>
        <v>0</v>
      </c>
    </row>
    <row r="70" spans="1:10" ht="15">
      <c r="A70" s="140"/>
      <c r="B70" s="137" t="s">
        <v>454</v>
      </c>
      <c r="C70" s="134">
        <v>1</v>
      </c>
      <c r="D70" s="98" t="s">
        <v>123</v>
      </c>
      <c r="E70" s="106">
        <v>330</v>
      </c>
      <c r="F70" s="101">
        <f t="shared" si="0"/>
        <v>330</v>
      </c>
      <c r="G70" s="99">
        <v>12</v>
      </c>
      <c r="H70" s="106">
        <f t="shared" si="1"/>
        <v>12</v>
      </c>
      <c r="I70" s="101">
        <f>+H70*MARKUPS!$C$12</f>
        <v>1380</v>
      </c>
      <c r="J70" s="133">
        <f t="shared" si="2"/>
        <v>1710</v>
      </c>
    </row>
    <row r="71" spans="1:10" ht="15">
      <c r="A71" s="140"/>
      <c r="B71" s="137" t="s">
        <v>455</v>
      </c>
      <c r="C71" s="134">
        <v>1</v>
      </c>
      <c r="D71" s="98" t="s">
        <v>123</v>
      </c>
      <c r="E71" s="106">
        <v>0</v>
      </c>
      <c r="F71" s="101">
        <f t="shared" si="0"/>
        <v>0</v>
      </c>
      <c r="G71" s="99">
        <v>14</v>
      </c>
      <c r="H71" s="106">
        <f t="shared" si="1"/>
        <v>14</v>
      </c>
      <c r="I71" s="101">
        <f>+H71*MARKUPS!$C$12</f>
        <v>1610</v>
      </c>
      <c r="J71" s="133">
        <f t="shared" si="2"/>
        <v>1610</v>
      </c>
    </row>
    <row r="72" spans="1:10" ht="15.75" thickBot="1">
      <c r="A72" s="140"/>
      <c r="B72" s="137"/>
      <c r="C72" s="134"/>
      <c r="D72" s="98"/>
      <c r="E72" s="106">
        <v>0</v>
      </c>
      <c r="F72" s="101">
        <f t="shared" si="0"/>
        <v>0</v>
      </c>
      <c r="G72" s="99"/>
      <c r="H72" s="106">
        <f t="shared" si="1"/>
        <v>0</v>
      </c>
      <c r="I72" s="101">
        <f>+H72*MARKUPS!$C$12</f>
        <v>0</v>
      </c>
      <c r="J72" s="133">
        <f t="shared" si="2"/>
        <v>0</v>
      </c>
    </row>
    <row r="73" spans="1:10" ht="16.5" thickTop="1">
      <c r="A73" s="140"/>
      <c r="B73" s="212" t="s">
        <v>415</v>
      </c>
      <c r="C73" s="134"/>
      <c r="D73" s="98"/>
      <c r="E73" s="106">
        <v>0</v>
      </c>
      <c r="F73" s="213">
        <f>SUM(F52:F72)</f>
        <v>2498</v>
      </c>
      <c r="G73" s="99"/>
      <c r="H73" s="106">
        <f t="shared" si="1"/>
        <v>0</v>
      </c>
      <c r="I73" s="213">
        <f>SUM(I52:I72)</f>
        <v>6073.15</v>
      </c>
      <c r="J73" s="214">
        <f t="shared" si="2"/>
        <v>8571.15</v>
      </c>
    </row>
    <row r="74" spans="1:10" ht="15">
      <c r="A74" s="140"/>
      <c r="B74" s="137"/>
      <c r="C74" s="134"/>
      <c r="D74" s="98"/>
      <c r="E74" s="106">
        <v>0</v>
      </c>
      <c r="F74" s="101">
        <f t="shared" si="0"/>
        <v>0</v>
      </c>
      <c r="G74" s="99"/>
      <c r="H74" s="106">
        <f t="shared" si="1"/>
        <v>0</v>
      </c>
      <c r="I74" s="101">
        <f>+H74*MARKUPS!$C$12</f>
        <v>0</v>
      </c>
      <c r="J74" s="133">
        <f t="shared" si="2"/>
        <v>0</v>
      </c>
    </row>
    <row r="75" spans="1:10" ht="15">
      <c r="A75" s="140"/>
      <c r="B75" s="137"/>
      <c r="C75" s="134"/>
      <c r="D75" s="98"/>
      <c r="E75" s="106">
        <v>0</v>
      </c>
      <c r="F75" s="101">
        <f t="shared" si="0"/>
        <v>0</v>
      </c>
      <c r="G75" s="99"/>
      <c r="H75" s="106">
        <f t="shared" si="1"/>
        <v>0</v>
      </c>
      <c r="I75" s="101">
        <f>+H75*MARKUPS!$C$12</f>
        <v>0</v>
      </c>
      <c r="J75" s="133">
        <f t="shared" si="2"/>
        <v>0</v>
      </c>
    </row>
    <row r="76" spans="1:10" ht="15">
      <c r="A76" s="140"/>
      <c r="B76" s="137"/>
      <c r="C76" s="134"/>
      <c r="D76" s="98"/>
      <c r="E76" s="106">
        <v>0</v>
      </c>
      <c r="F76" s="101">
        <f t="shared" si="0"/>
        <v>0</v>
      </c>
      <c r="G76" s="99"/>
      <c r="H76" s="106">
        <f t="shared" si="1"/>
        <v>0</v>
      </c>
      <c r="I76" s="101">
        <f>+H76*MARKUPS!$C$12</f>
        <v>0</v>
      </c>
      <c r="J76" s="133">
        <f t="shared" si="2"/>
        <v>0</v>
      </c>
    </row>
    <row r="77" spans="1:10" ht="15">
      <c r="A77" s="140"/>
      <c r="B77" s="137"/>
      <c r="C77" s="134"/>
      <c r="D77" s="98"/>
      <c r="E77" s="106">
        <v>0</v>
      </c>
      <c r="F77" s="101">
        <f t="shared" si="0"/>
        <v>0</v>
      </c>
      <c r="G77" s="99"/>
      <c r="H77" s="106">
        <f t="shared" si="1"/>
        <v>0</v>
      </c>
      <c r="I77" s="101">
        <f>+H77*MARKUPS!$C$12</f>
        <v>0</v>
      </c>
      <c r="J77" s="133">
        <f t="shared" si="2"/>
        <v>0</v>
      </c>
    </row>
    <row r="78" spans="1:10" ht="15">
      <c r="A78" s="140"/>
      <c r="B78" s="137"/>
      <c r="C78" s="134"/>
      <c r="D78" s="98"/>
      <c r="E78" s="106">
        <v>0</v>
      </c>
      <c r="F78" s="101">
        <f aca="true" t="shared" si="3" ref="F78:F85">ROUND(C78*E78,0)</f>
        <v>0</v>
      </c>
      <c r="G78" s="99"/>
      <c r="H78" s="106">
        <f aca="true" t="shared" si="4" ref="H78:H85">C78*G78</f>
        <v>0</v>
      </c>
      <c r="I78" s="101">
        <f>+H78*MARKUPS!$C$12</f>
        <v>0</v>
      </c>
      <c r="J78" s="133">
        <f t="shared" si="2"/>
        <v>0</v>
      </c>
    </row>
    <row r="79" spans="1:10" ht="15">
      <c r="A79" s="140"/>
      <c r="B79" s="137"/>
      <c r="C79" s="134"/>
      <c r="D79" s="98"/>
      <c r="E79" s="98"/>
      <c r="F79" s="101">
        <f t="shared" si="3"/>
        <v>0</v>
      </c>
      <c r="G79" s="99"/>
      <c r="H79" s="106">
        <f t="shared" si="4"/>
        <v>0</v>
      </c>
      <c r="I79" s="101">
        <f>+H79*MARKUPS!$C$12</f>
        <v>0</v>
      </c>
      <c r="J79" s="133">
        <f aca="true" t="shared" si="5" ref="J79:J85">I79+F79</f>
        <v>0</v>
      </c>
    </row>
    <row r="80" spans="1:10" ht="15">
      <c r="A80" s="140"/>
      <c r="B80" s="137"/>
      <c r="C80" s="134"/>
      <c r="D80" s="98"/>
      <c r="E80" s="98"/>
      <c r="F80" s="101">
        <f t="shared" si="3"/>
        <v>0</v>
      </c>
      <c r="G80" s="99"/>
      <c r="H80" s="106">
        <f t="shared" si="4"/>
        <v>0</v>
      </c>
      <c r="I80" s="101">
        <f>+H80*MARKUPS!$C$12</f>
        <v>0</v>
      </c>
      <c r="J80" s="133">
        <f t="shared" si="5"/>
        <v>0</v>
      </c>
    </row>
    <row r="81" spans="1:10" ht="15">
      <c r="A81" s="140"/>
      <c r="B81" s="137"/>
      <c r="C81" s="134"/>
      <c r="D81" s="98"/>
      <c r="E81" s="98"/>
      <c r="F81" s="101">
        <f t="shared" si="3"/>
        <v>0</v>
      </c>
      <c r="G81" s="99"/>
      <c r="H81" s="106">
        <f t="shared" si="4"/>
        <v>0</v>
      </c>
      <c r="I81" s="101">
        <f>+H81*MARKUPS!$C$12</f>
        <v>0</v>
      </c>
      <c r="J81" s="133">
        <f t="shared" si="5"/>
        <v>0</v>
      </c>
    </row>
    <row r="82" spans="1:10" ht="15">
      <c r="A82" s="140"/>
      <c r="B82" s="137"/>
      <c r="C82" s="134"/>
      <c r="D82" s="98"/>
      <c r="E82" s="99"/>
      <c r="F82" s="101">
        <f t="shared" si="3"/>
        <v>0</v>
      </c>
      <c r="G82" s="99"/>
      <c r="H82" s="106">
        <f t="shared" si="4"/>
        <v>0</v>
      </c>
      <c r="I82" s="101">
        <f>+H82*MARKUPS!$C$12</f>
        <v>0</v>
      </c>
      <c r="J82" s="133">
        <f t="shared" si="5"/>
        <v>0</v>
      </c>
    </row>
    <row r="83" spans="1:10" ht="15">
      <c r="A83" s="140"/>
      <c r="B83" s="137"/>
      <c r="C83" s="134"/>
      <c r="D83" s="98"/>
      <c r="E83" s="99"/>
      <c r="F83" s="101">
        <f t="shared" si="3"/>
        <v>0</v>
      </c>
      <c r="G83" s="99"/>
      <c r="H83" s="106">
        <f t="shared" si="4"/>
        <v>0</v>
      </c>
      <c r="I83" s="101">
        <f>+H83*MARKUPS!$C$12</f>
        <v>0</v>
      </c>
      <c r="J83" s="133">
        <f t="shared" si="5"/>
        <v>0</v>
      </c>
    </row>
    <row r="84" spans="1:10" ht="15">
      <c r="A84" s="140"/>
      <c r="B84" s="137"/>
      <c r="C84" s="134"/>
      <c r="D84" s="98"/>
      <c r="E84" s="99"/>
      <c r="F84" s="101">
        <f t="shared" si="3"/>
        <v>0</v>
      </c>
      <c r="G84" s="99"/>
      <c r="H84" s="106">
        <f t="shared" si="4"/>
        <v>0</v>
      </c>
      <c r="I84" s="101">
        <f>+H84*MARKUPS!$C$12</f>
        <v>0</v>
      </c>
      <c r="J84" s="133">
        <f t="shared" si="5"/>
        <v>0</v>
      </c>
    </row>
    <row r="85" spans="1:10" ht="15">
      <c r="A85" s="140"/>
      <c r="B85" s="137"/>
      <c r="C85" s="134"/>
      <c r="D85" s="98"/>
      <c r="E85" s="99"/>
      <c r="F85" s="101">
        <f t="shared" si="3"/>
        <v>0</v>
      </c>
      <c r="G85" s="99"/>
      <c r="H85" s="106">
        <f t="shared" si="4"/>
        <v>0</v>
      </c>
      <c r="I85" s="101">
        <f>+H85*MARKUPS!$C$12</f>
        <v>0</v>
      </c>
      <c r="J85" s="133">
        <f t="shared" si="5"/>
        <v>0</v>
      </c>
    </row>
    <row r="86" ht="15">
      <c r="J86" s="102"/>
    </row>
    <row r="87" ht="15">
      <c r="J87" s="102"/>
    </row>
    <row r="88" spans="6:12" ht="15">
      <c r="F88" s="65">
        <f>SUM(F14:F75)*0.5</f>
        <v>22253</v>
      </c>
      <c r="I88" s="65">
        <f>SUM(I13:I75)*0.5</f>
        <v>23160.678</v>
      </c>
      <c r="J88" s="102">
        <f>SUM(J15:J83)*0.5</f>
        <v>45413.67799999999</v>
      </c>
      <c r="K88" s="65">
        <f>+F88+I88</f>
        <v>45413.678</v>
      </c>
      <c r="L88" s="65">
        <f>+'Summary Elect. 1ST FLOOR'!E24</f>
        <v>45413.678</v>
      </c>
    </row>
    <row r="89" ht="15">
      <c r="J89" s="102"/>
    </row>
    <row r="90" ht="15">
      <c r="J90" s="102"/>
    </row>
    <row r="91" ht="15">
      <c r="J91" s="102"/>
    </row>
    <row r="92" ht="15">
      <c r="J92" s="102"/>
    </row>
    <row r="93" ht="15">
      <c r="J93" s="102"/>
    </row>
  </sheetData>
  <sheetProtection/>
  <mergeCells count="2">
    <mergeCell ref="A2:J2"/>
    <mergeCell ref="A1:J1"/>
  </mergeCells>
  <printOptions/>
  <pageMargins left="0.38" right="0" top="0.5" bottom="0.25" header="0" footer="0.24"/>
  <pageSetup fitToHeight="0" fitToWidth="0" horizontalDpi="150" verticalDpi="150" orientation="portrait" scale="66" r:id="rId1"/>
  <headerFooter alignWithMargins="0">
    <oddFooter>&amp;CPage &amp;P of &amp;N&amp;R&amp;D   &amp;T</oddFooter>
  </headerFooter>
  <rowBreaks count="1" manualBreakCount="1">
    <brk id="53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AH259"/>
  <sheetViews>
    <sheetView showZeros="0" defaultGridColor="0" view="pageBreakPreview" zoomScale="70" zoomScaleNormal="85" zoomScaleSheetLayoutView="70" zoomScalePageLayoutView="0" colorId="22" workbookViewId="0" topLeftCell="A1">
      <selection activeCell="D28" sqref="D28"/>
    </sheetView>
  </sheetViews>
  <sheetFormatPr defaultColWidth="10.4453125" defaultRowHeight="15"/>
  <cols>
    <col min="1" max="1" width="11.77734375" style="6" customWidth="1"/>
    <col min="2" max="3" width="2.3359375" style="6" customWidth="1"/>
    <col min="4" max="4" width="46.99609375" style="6" customWidth="1"/>
    <col min="5" max="5" width="10.77734375" style="6" customWidth="1"/>
    <col min="6" max="6" width="5.77734375" style="6" customWidth="1"/>
    <col min="7" max="7" width="9.77734375" style="6" customWidth="1"/>
    <col min="8" max="8" width="12.6640625" style="6" customWidth="1"/>
    <col min="9" max="9" width="11.77734375" style="6" customWidth="1"/>
    <col min="10" max="10" width="13.10546875" style="6" customWidth="1"/>
    <col min="11" max="11" width="15.4453125" style="6" customWidth="1"/>
    <col min="12" max="16384" width="10.4453125" style="6" customWidth="1"/>
  </cols>
  <sheetData>
    <row r="1" spans="1:34" ht="18.7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4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1" ht="18.7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47" t="s">
        <v>0</v>
      </c>
      <c r="B4" s="13"/>
      <c r="C4" s="13"/>
      <c r="D4" s="37"/>
      <c r="E4" s="37"/>
      <c r="F4" s="37"/>
      <c r="G4" s="37"/>
      <c r="I4" s="48"/>
      <c r="J4" s="48" t="s">
        <v>1</v>
      </c>
      <c r="K4" s="37" t="str">
        <f>C_1!$I$4</f>
        <v>4-0069</v>
      </c>
    </row>
    <row r="5" spans="1:11" ht="15.75">
      <c r="A5" s="47" t="s">
        <v>2</v>
      </c>
      <c r="B5" s="37"/>
      <c r="C5" s="37"/>
      <c r="D5" s="37"/>
      <c r="E5" s="37"/>
      <c r="F5" s="37"/>
      <c r="G5" s="37"/>
      <c r="I5" s="48"/>
      <c r="J5" s="48" t="s">
        <v>3</v>
      </c>
      <c r="K5" s="38">
        <f>C_1!$I$5</f>
        <v>0</v>
      </c>
    </row>
    <row r="6" spans="1:11" ht="15.75">
      <c r="A6" s="47" t="s">
        <v>4</v>
      </c>
      <c r="B6" s="37"/>
      <c r="C6" s="37"/>
      <c r="D6" s="37"/>
      <c r="E6" s="37"/>
      <c r="F6" s="37"/>
      <c r="G6" s="37"/>
      <c r="I6" s="48"/>
      <c r="J6" s="48" t="s">
        <v>5</v>
      </c>
      <c r="K6" s="38">
        <f>C_1!$I$6</f>
        <v>0</v>
      </c>
    </row>
    <row r="7" spans="1:11" ht="15.75">
      <c r="A7" s="47" t="s">
        <v>6</v>
      </c>
      <c r="B7" s="37"/>
      <c r="C7" s="37"/>
      <c r="D7" s="37"/>
      <c r="E7" s="37"/>
      <c r="F7" s="37"/>
      <c r="G7" s="37"/>
      <c r="I7" s="48"/>
      <c r="J7" s="48" t="s">
        <v>7</v>
      </c>
      <c r="K7" s="37" t="str">
        <f>C_1!$I$7</f>
        <v>03-25-14</v>
      </c>
    </row>
    <row r="8" spans="1:11" ht="15.75">
      <c r="A8" s="47" t="s">
        <v>8</v>
      </c>
      <c r="B8" s="37"/>
      <c r="C8" s="37"/>
      <c r="D8" s="37"/>
      <c r="E8" s="37"/>
      <c r="F8" s="37"/>
      <c r="G8" s="37"/>
      <c r="I8" s="48"/>
      <c r="J8" s="48" t="s">
        <v>9</v>
      </c>
      <c r="K8" s="37">
        <f>C_1!$I$8</f>
        <v>0</v>
      </c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37"/>
      <c r="B10" s="37"/>
      <c r="C10" s="37"/>
      <c r="D10" s="37"/>
      <c r="E10" s="37"/>
      <c r="F10" s="37"/>
      <c r="G10" s="155" t="s">
        <v>49</v>
      </c>
      <c r="H10" s="155" t="s">
        <v>49</v>
      </c>
      <c r="I10" s="155" t="s">
        <v>50</v>
      </c>
      <c r="J10" s="155" t="s">
        <v>50</v>
      </c>
      <c r="K10" s="157" t="s">
        <v>27</v>
      </c>
    </row>
    <row r="11" spans="1:11" ht="15">
      <c r="A11" s="39" t="s">
        <v>24</v>
      </c>
      <c r="B11" s="38"/>
      <c r="C11" s="38"/>
      <c r="D11" s="49" t="s">
        <v>25</v>
      </c>
      <c r="E11" s="39" t="s">
        <v>31</v>
      </c>
      <c r="F11" s="50" t="s">
        <v>30</v>
      </c>
      <c r="G11" s="49" t="s">
        <v>32</v>
      </c>
      <c r="H11" s="39" t="s">
        <v>26</v>
      </c>
      <c r="I11" s="154" t="s">
        <v>32</v>
      </c>
      <c r="J11" s="39" t="s">
        <v>26</v>
      </c>
      <c r="K11" s="156" t="s">
        <v>65</v>
      </c>
    </row>
    <row r="12" spans="1:11" ht="15" customHeight="1">
      <c r="A12" s="59"/>
      <c r="B12" s="60"/>
      <c r="C12" s="60"/>
      <c r="D12" s="127"/>
      <c r="E12" s="51"/>
      <c r="F12" s="52"/>
      <c r="G12" s="53"/>
      <c r="H12" s="54">
        <f>ROUND(+E12*G12,0)</f>
        <v>0</v>
      </c>
      <c r="I12" s="53"/>
      <c r="J12" s="54">
        <f>ROUND(+G12*I12,0)</f>
        <v>0</v>
      </c>
      <c r="K12" s="55"/>
    </row>
    <row r="13" spans="1:11" ht="15" customHeight="1">
      <c r="A13" s="59"/>
      <c r="B13" s="61"/>
      <c r="C13" s="61"/>
      <c r="D13" s="114"/>
      <c r="E13" s="122"/>
      <c r="F13" s="128"/>
      <c r="G13" s="123"/>
      <c r="H13" s="124">
        <f>ROUND(+E13*G13,0)</f>
        <v>0</v>
      </c>
      <c r="I13" s="123"/>
      <c r="J13" s="124">
        <f>ROUND(+E13*I13,0)</f>
        <v>0</v>
      </c>
      <c r="K13" s="125">
        <f>J13+H13</f>
        <v>0</v>
      </c>
    </row>
    <row r="14" spans="1:11" ht="15" customHeight="1">
      <c r="A14" s="59"/>
      <c r="B14" s="61"/>
      <c r="C14" s="61"/>
      <c r="D14" s="114"/>
      <c r="E14" s="122"/>
      <c r="F14" s="128"/>
      <c r="G14" s="123"/>
      <c r="H14" s="124">
        <f aca="true" t="shared" si="0" ref="H14:H77">ROUND(+E14*G14,0)</f>
        <v>0</v>
      </c>
      <c r="I14" s="123"/>
      <c r="J14" s="124">
        <f aca="true" t="shared" si="1" ref="J14:J77">ROUND(+E14*I14,0)</f>
        <v>0</v>
      </c>
      <c r="K14" s="125">
        <f aca="true" t="shared" si="2" ref="K14:K77">J14+H14</f>
        <v>0</v>
      </c>
    </row>
    <row r="15" spans="1:11" ht="15" customHeight="1">
      <c r="A15" s="59"/>
      <c r="B15" s="61"/>
      <c r="C15" s="61"/>
      <c r="D15" s="114"/>
      <c r="E15" s="122"/>
      <c r="F15" s="128"/>
      <c r="G15" s="123"/>
      <c r="H15" s="124">
        <f t="shared" si="0"/>
        <v>0</v>
      </c>
      <c r="I15" s="123"/>
      <c r="J15" s="124">
        <f t="shared" si="1"/>
        <v>0</v>
      </c>
      <c r="K15" s="125">
        <f t="shared" si="2"/>
        <v>0</v>
      </c>
    </row>
    <row r="16" spans="1:11" ht="15" customHeight="1">
      <c r="A16" s="59"/>
      <c r="B16" s="61"/>
      <c r="C16" s="61"/>
      <c r="D16" s="114"/>
      <c r="E16" s="122"/>
      <c r="F16" s="128"/>
      <c r="G16" s="123"/>
      <c r="H16" s="124">
        <f t="shared" si="0"/>
        <v>0</v>
      </c>
      <c r="I16" s="123"/>
      <c r="J16" s="124">
        <f t="shared" si="1"/>
        <v>0</v>
      </c>
      <c r="K16" s="125">
        <f t="shared" si="2"/>
        <v>0</v>
      </c>
    </row>
    <row r="17" spans="1:11" ht="15" customHeight="1">
      <c r="A17" s="59"/>
      <c r="B17" s="61"/>
      <c r="C17" s="61"/>
      <c r="D17" s="114"/>
      <c r="E17" s="122"/>
      <c r="F17" s="128"/>
      <c r="G17" s="123"/>
      <c r="H17" s="124">
        <f t="shared" si="0"/>
        <v>0</v>
      </c>
      <c r="I17" s="123"/>
      <c r="J17" s="124">
        <f t="shared" si="1"/>
        <v>0</v>
      </c>
      <c r="K17" s="125">
        <f t="shared" si="2"/>
        <v>0</v>
      </c>
    </row>
    <row r="18" spans="1:11" ht="15" customHeight="1">
      <c r="A18" s="59"/>
      <c r="B18" s="61"/>
      <c r="C18" s="61"/>
      <c r="D18" s="114"/>
      <c r="E18" s="122"/>
      <c r="F18" s="128"/>
      <c r="G18" s="123"/>
      <c r="H18" s="124">
        <f t="shared" si="0"/>
        <v>0</v>
      </c>
      <c r="I18" s="123"/>
      <c r="J18" s="124">
        <f t="shared" si="1"/>
        <v>0</v>
      </c>
      <c r="K18" s="125">
        <f t="shared" si="2"/>
        <v>0</v>
      </c>
    </row>
    <row r="19" spans="1:11" ht="15" customHeight="1">
      <c r="A19" s="59"/>
      <c r="B19" s="61"/>
      <c r="C19" s="61"/>
      <c r="D19" s="114"/>
      <c r="E19" s="122"/>
      <c r="F19" s="128"/>
      <c r="G19" s="123"/>
      <c r="H19" s="124">
        <f t="shared" si="0"/>
        <v>0</v>
      </c>
      <c r="I19" s="123"/>
      <c r="J19" s="124">
        <f t="shared" si="1"/>
        <v>0</v>
      </c>
      <c r="K19" s="125">
        <f t="shared" si="2"/>
        <v>0</v>
      </c>
    </row>
    <row r="20" spans="1:11" ht="15" customHeight="1">
      <c r="A20" s="59"/>
      <c r="B20" s="61"/>
      <c r="C20" s="61"/>
      <c r="D20" s="114"/>
      <c r="E20" s="122"/>
      <c r="F20" s="128"/>
      <c r="G20" s="123"/>
      <c r="H20" s="124">
        <f t="shared" si="0"/>
        <v>0</v>
      </c>
      <c r="I20" s="123"/>
      <c r="J20" s="124">
        <f t="shared" si="1"/>
        <v>0</v>
      </c>
      <c r="K20" s="125">
        <f t="shared" si="2"/>
        <v>0</v>
      </c>
    </row>
    <row r="21" spans="1:11" ht="15" customHeight="1">
      <c r="A21" s="59"/>
      <c r="B21" s="61"/>
      <c r="C21" s="61"/>
      <c r="D21" s="114"/>
      <c r="E21" s="122"/>
      <c r="F21" s="128"/>
      <c r="G21" s="123"/>
      <c r="H21" s="124">
        <f t="shared" si="0"/>
        <v>0</v>
      </c>
      <c r="I21" s="123"/>
      <c r="J21" s="124">
        <f t="shared" si="1"/>
        <v>0</v>
      </c>
      <c r="K21" s="125">
        <f t="shared" si="2"/>
        <v>0</v>
      </c>
    </row>
    <row r="22" spans="1:11" ht="15" customHeight="1">
      <c r="A22" s="59"/>
      <c r="B22" s="61"/>
      <c r="C22" s="61"/>
      <c r="D22" s="114"/>
      <c r="E22" s="122"/>
      <c r="F22" s="128"/>
      <c r="G22" s="123"/>
      <c r="H22" s="124">
        <f t="shared" si="0"/>
        <v>0</v>
      </c>
      <c r="I22" s="123"/>
      <c r="J22" s="124">
        <f t="shared" si="1"/>
        <v>0</v>
      </c>
      <c r="K22" s="125">
        <f t="shared" si="2"/>
        <v>0</v>
      </c>
    </row>
    <row r="23" spans="1:11" ht="15" customHeight="1">
      <c r="A23" s="59"/>
      <c r="B23" s="61"/>
      <c r="C23" s="61"/>
      <c r="D23" s="114"/>
      <c r="E23" s="122"/>
      <c r="F23" s="128"/>
      <c r="G23" s="123"/>
      <c r="H23" s="124">
        <f t="shared" si="0"/>
        <v>0</v>
      </c>
      <c r="I23" s="123"/>
      <c r="J23" s="124">
        <f t="shared" si="1"/>
        <v>0</v>
      </c>
      <c r="K23" s="125">
        <f t="shared" si="2"/>
        <v>0</v>
      </c>
    </row>
    <row r="24" spans="1:11" ht="15" customHeight="1">
      <c r="A24" s="59"/>
      <c r="B24" s="61"/>
      <c r="C24" s="61"/>
      <c r="D24" s="114"/>
      <c r="E24" s="122"/>
      <c r="F24" s="128"/>
      <c r="G24" s="123"/>
      <c r="H24" s="124">
        <f t="shared" si="0"/>
        <v>0</v>
      </c>
      <c r="I24" s="123"/>
      <c r="J24" s="124">
        <f t="shared" si="1"/>
        <v>0</v>
      </c>
      <c r="K24" s="125">
        <f t="shared" si="2"/>
        <v>0</v>
      </c>
    </row>
    <row r="25" spans="1:11" ht="15" customHeight="1">
      <c r="A25" s="59"/>
      <c r="B25" s="61"/>
      <c r="C25" s="61"/>
      <c r="D25" s="114"/>
      <c r="E25" s="122"/>
      <c r="F25" s="128"/>
      <c r="G25" s="123"/>
      <c r="H25" s="124">
        <f t="shared" si="0"/>
        <v>0</v>
      </c>
      <c r="I25" s="123"/>
      <c r="J25" s="124">
        <f t="shared" si="1"/>
        <v>0</v>
      </c>
      <c r="K25" s="125">
        <f t="shared" si="2"/>
        <v>0</v>
      </c>
    </row>
    <row r="26" spans="1:11" ht="15" customHeight="1">
      <c r="A26" s="59"/>
      <c r="B26" s="61"/>
      <c r="C26" s="61"/>
      <c r="D26" s="114"/>
      <c r="E26" s="122"/>
      <c r="F26" s="128"/>
      <c r="G26" s="123"/>
      <c r="H26" s="124">
        <f t="shared" si="0"/>
        <v>0</v>
      </c>
      <c r="I26" s="123"/>
      <c r="J26" s="124">
        <f t="shared" si="1"/>
        <v>0</v>
      </c>
      <c r="K26" s="125">
        <f t="shared" si="2"/>
        <v>0</v>
      </c>
    </row>
    <row r="27" spans="1:11" ht="15" customHeight="1">
      <c r="A27" s="59"/>
      <c r="B27" s="61"/>
      <c r="C27" s="61"/>
      <c r="D27" s="114"/>
      <c r="E27" s="122"/>
      <c r="F27" s="128"/>
      <c r="G27" s="123"/>
      <c r="H27" s="124">
        <f t="shared" si="0"/>
        <v>0</v>
      </c>
      <c r="I27" s="123"/>
      <c r="J27" s="124">
        <f t="shared" si="1"/>
        <v>0</v>
      </c>
      <c r="K27" s="125">
        <f t="shared" si="2"/>
        <v>0</v>
      </c>
    </row>
    <row r="28" spans="1:11" ht="15" customHeight="1">
      <c r="A28" s="59"/>
      <c r="B28" s="61"/>
      <c r="C28" s="61"/>
      <c r="D28" s="114"/>
      <c r="E28" s="122"/>
      <c r="F28" s="128"/>
      <c r="G28" s="123"/>
      <c r="H28" s="124">
        <f t="shared" si="0"/>
        <v>0</v>
      </c>
      <c r="I28" s="123"/>
      <c r="J28" s="124">
        <f t="shared" si="1"/>
        <v>0</v>
      </c>
      <c r="K28" s="125">
        <f t="shared" si="2"/>
        <v>0</v>
      </c>
    </row>
    <row r="29" spans="1:11" ht="15" customHeight="1">
      <c r="A29" s="59"/>
      <c r="B29" s="61"/>
      <c r="C29" s="61"/>
      <c r="D29" s="114"/>
      <c r="E29" s="122"/>
      <c r="F29" s="128"/>
      <c r="G29" s="123"/>
      <c r="H29" s="124">
        <f t="shared" si="0"/>
        <v>0</v>
      </c>
      <c r="I29" s="123"/>
      <c r="J29" s="124">
        <f t="shared" si="1"/>
        <v>0</v>
      </c>
      <c r="K29" s="125">
        <f t="shared" si="2"/>
        <v>0</v>
      </c>
    </row>
    <row r="30" spans="1:11" ht="15" customHeight="1">
      <c r="A30" s="59"/>
      <c r="B30" s="61"/>
      <c r="C30" s="61"/>
      <c r="D30" s="114"/>
      <c r="E30" s="122"/>
      <c r="F30" s="128"/>
      <c r="G30" s="123"/>
      <c r="H30" s="124">
        <f t="shared" si="0"/>
        <v>0</v>
      </c>
      <c r="I30" s="123"/>
      <c r="J30" s="124">
        <f t="shared" si="1"/>
        <v>0</v>
      </c>
      <c r="K30" s="125">
        <f t="shared" si="2"/>
        <v>0</v>
      </c>
    </row>
    <row r="31" spans="1:11" ht="15" customHeight="1">
      <c r="A31" s="59"/>
      <c r="B31" s="61"/>
      <c r="C31" s="61"/>
      <c r="D31" s="114"/>
      <c r="E31" s="122"/>
      <c r="F31" s="128"/>
      <c r="G31" s="123"/>
      <c r="H31" s="124">
        <f t="shared" si="0"/>
        <v>0</v>
      </c>
      <c r="I31" s="123"/>
      <c r="J31" s="124">
        <f t="shared" si="1"/>
        <v>0</v>
      </c>
      <c r="K31" s="125">
        <f t="shared" si="2"/>
        <v>0</v>
      </c>
    </row>
    <row r="32" spans="1:11" ht="15" customHeight="1">
      <c r="A32" s="59"/>
      <c r="B32" s="61"/>
      <c r="C32" s="61"/>
      <c r="D32" s="114"/>
      <c r="E32" s="122"/>
      <c r="F32" s="128"/>
      <c r="G32" s="123"/>
      <c r="H32" s="124">
        <f t="shared" si="0"/>
        <v>0</v>
      </c>
      <c r="I32" s="123"/>
      <c r="J32" s="124">
        <f t="shared" si="1"/>
        <v>0</v>
      </c>
      <c r="K32" s="125">
        <f t="shared" si="2"/>
        <v>0</v>
      </c>
    </row>
    <row r="33" spans="1:11" ht="15" customHeight="1">
      <c r="A33" s="59"/>
      <c r="B33" s="61"/>
      <c r="C33" s="61"/>
      <c r="D33" s="126"/>
      <c r="E33" s="122"/>
      <c r="F33" s="128"/>
      <c r="G33" s="123"/>
      <c r="H33" s="124">
        <f t="shared" si="0"/>
        <v>0</v>
      </c>
      <c r="I33" s="123"/>
      <c r="J33" s="124">
        <f t="shared" si="1"/>
        <v>0</v>
      </c>
      <c r="K33" s="125">
        <f t="shared" si="2"/>
        <v>0</v>
      </c>
    </row>
    <row r="34" spans="1:11" ht="15" customHeight="1">
      <c r="A34" s="59"/>
      <c r="B34" s="61"/>
      <c r="C34" s="61"/>
      <c r="D34" s="114"/>
      <c r="E34" s="122"/>
      <c r="F34" s="128"/>
      <c r="G34" s="123"/>
      <c r="H34" s="124">
        <f t="shared" si="0"/>
        <v>0</v>
      </c>
      <c r="I34" s="123"/>
      <c r="J34" s="124">
        <f t="shared" si="1"/>
        <v>0</v>
      </c>
      <c r="K34" s="125">
        <f t="shared" si="2"/>
        <v>0</v>
      </c>
    </row>
    <row r="35" spans="1:11" ht="15" customHeight="1">
      <c r="A35" s="59"/>
      <c r="B35" s="61"/>
      <c r="C35" s="61"/>
      <c r="D35" s="114"/>
      <c r="E35" s="122"/>
      <c r="F35" s="128"/>
      <c r="G35" s="123"/>
      <c r="H35" s="124">
        <f t="shared" si="0"/>
        <v>0</v>
      </c>
      <c r="I35" s="123"/>
      <c r="J35" s="124">
        <f t="shared" si="1"/>
        <v>0</v>
      </c>
      <c r="K35" s="125">
        <f t="shared" si="2"/>
        <v>0</v>
      </c>
    </row>
    <row r="36" spans="1:11" ht="15" customHeight="1">
      <c r="A36" s="59"/>
      <c r="B36" s="61"/>
      <c r="C36" s="61"/>
      <c r="D36" s="114"/>
      <c r="E36" s="122"/>
      <c r="F36" s="128"/>
      <c r="G36" s="123"/>
      <c r="H36" s="124">
        <f t="shared" si="0"/>
        <v>0</v>
      </c>
      <c r="I36" s="123"/>
      <c r="J36" s="124">
        <f t="shared" si="1"/>
        <v>0</v>
      </c>
      <c r="K36" s="125">
        <f t="shared" si="2"/>
        <v>0</v>
      </c>
    </row>
    <row r="37" spans="1:11" ht="15" customHeight="1">
      <c r="A37" s="59"/>
      <c r="B37" s="61"/>
      <c r="C37" s="61"/>
      <c r="D37" s="114"/>
      <c r="E37" s="122"/>
      <c r="F37" s="128"/>
      <c r="G37" s="123"/>
      <c r="H37" s="124">
        <f t="shared" si="0"/>
        <v>0</v>
      </c>
      <c r="I37" s="123"/>
      <c r="J37" s="124">
        <f t="shared" si="1"/>
        <v>0</v>
      </c>
      <c r="K37" s="125">
        <f t="shared" si="2"/>
        <v>0</v>
      </c>
    </row>
    <row r="38" spans="1:11" ht="15" customHeight="1">
      <c r="A38" s="59"/>
      <c r="B38" s="61"/>
      <c r="C38" s="61"/>
      <c r="D38" s="114"/>
      <c r="E38" s="122"/>
      <c r="F38" s="128"/>
      <c r="G38" s="123"/>
      <c r="H38" s="124">
        <f t="shared" si="0"/>
        <v>0</v>
      </c>
      <c r="I38" s="123"/>
      <c r="J38" s="124">
        <f t="shared" si="1"/>
        <v>0</v>
      </c>
      <c r="K38" s="125">
        <f t="shared" si="2"/>
        <v>0</v>
      </c>
    </row>
    <row r="39" spans="1:11" ht="15" customHeight="1">
      <c r="A39" s="59"/>
      <c r="B39" s="61"/>
      <c r="C39" s="61"/>
      <c r="D39" s="114"/>
      <c r="E39" s="122"/>
      <c r="F39" s="128"/>
      <c r="G39" s="123"/>
      <c r="H39" s="124">
        <f t="shared" si="0"/>
        <v>0</v>
      </c>
      <c r="I39" s="123"/>
      <c r="J39" s="124">
        <f t="shared" si="1"/>
        <v>0</v>
      </c>
      <c r="K39" s="125">
        <f t="shared" si="2"/>
        <v>0</v>
      </c>
    </row>
    <row r="40" spans="1:11" ht="15" customHeight="1">
      <c r="A40" s="59"/>
      <c r="B40" s="61"/>
      <c r="C40" s="61"/>
      <c r="D40" s="114"/>
      <c r="E40" s="122"/>
      <c r="F40" s="128"/>
      <c r="G40" s="123"/>
      <c r="H40" s="124">
        <f t="shared" si="0"/>
        <v>0</v>
      </c>
      <c r="I40" s="123"/>
      <c r="J40" s="124">
        <f t="shared" si="1"/>
        <v>0</v>
      </c>
      <c r="K40" s="125">
        <f t="shared" si="2"/>
        <v>0</v>
      </c>
    </row>
    <row r="41" spans="1:11" ht="13.5" customHeight="1">
      <c r="A41" s="59"/>
      <c r="B41" s="61"/>
      <c r="C41" s="61"/>
      <c r="D41" s="114"/>
      <c r="E41" s="122"/>
      <c r="F41" s="128"/>
      <c r="G41" s="123"/>
      <c r="H41" s="124">
        <f t="shared" si="0"/>
        <v>0</v>
      </c>
      <c r="I41" s="123"/>
      <c r="J41" s="124">
        <f t="shared" si="1"/>
        <v>0</v>
      </c>
      <c r="K41" s="125">
        <f t="shared" si="2"/>
        <v>0</v>
      </c>
    </row>
    <row r="42" spans="1:11" ht="15" customHeight="1">
      <c r="A42" s="59"/>
      <c r="B42" s="61"/>
      <c r="C42" s="61"/>
      <c r="D42" s="114"/>
      <c r="E42" s="122"/>
      <c r="F42" s="128"/>
      <c r="G42" s="123"/>
      <c r="H42" s="124">
        <f t="shared" si="0"/>
        <v>0</v>
      </c>
      <c r="I42" s="123"/>
      <c r="J42" s="124">
        <f t="shared" si="1"/>
        <v>0</v>
      </c>
      <c r="K42" s="125">
        <f t="shared" si="2"/>
        <v>0</v>
      </c>
    </row>
    <row r="43" spans="1:11" ht="15" customHeight="1">
      <c r="A43" s="59"/>
      <c r="B43" s="61"/>
      <c r="C43" s="61"/>
      <c r="D43" s="114"/>
      <c r="E43" s="122"/>
      <c r="F43" s="128"/>
      <c r="G43" s="123"/>
      <c r="H43" s="124">
        <f t="shared" si="0"/>
        <v>0</v>
      </c>
      <c r="I43" s="123"/>
      <c r="J43" s="124">
        <f t="shared" si="1"/>
        <v>0</v>
      </c>
      <c r="K43" s="125">
        <f t="shared" si="2"/>
        <v>0</v>
      </c>
    </row>
    <row r="44" spans="1:11" ht="15" customHeight="1">
      <c r="A44" s="59"/>
      <c r="B44" s="61"/>
      <c r="C44" s="61"/>
      <c r="D44" s="114"/>
      <c r="E44" s="122"/>
      <c r="F44" s="128"/>
      <c r="G44" s="123"/>
      <c r="H44" s="124">
        <f t="shared" si="0"/>
        <v>0</v>
      </c>
      <c r="I44" s="123"/>
      <c r="J44" s="124">
        <f t="shared" si="1"/>
        <v>0</v>
      </c>
      <c r="K44" s="125">
        <f t="shared" si="2"/>
        <v>0</v>
      </c>
    </row>
    <row r="45" spans="1:11" ht="15" customHeight="1">
      <c r="A45" s="59"/>
      <c r="B45" s="61"/>
      <c r="C45" s="61"/>
      <c r="D45" s="114"/>
      <c r="E45" s="122"/>
      <c r="F45" s="128"/>
      <c r="G45" s="123"/>
      <c r="H45" s="124">
        <f t="shared" si="0"/>
        <v>0</v>
      </c>
      <c r="I45" s="123"/>
      <c r="J45" s="124">
        <f t="shared" si="1"/>
        <v>0</v>
      </c>
      <c r="K45" s="125">
        <f t="shared" si="2"/>
        <v>0</v>
      </c>
    </row>
    <row r="46" spans="1:11" ht="15" customHeight="1">
      <c r="A46" s="59"/>
      <c r="B46" s="61"/>
      <c r="C46" s="61"/>
      <c r="D46" s="114"/>
      <c r="E46" s="122"/>
      <c r="F46" s="128"/>
      <c r="G46" s="123"/>
      <c r="H46" s="124">
        <f t="shared" si="0"/>
        <v>0</v>
      </c>
      <c r="I46" s="123"/>
      <c r="J46" s="124">
        <f t="shared" si="1"/>
        <v>0</v>
      </c>
      <c r="K46" s="125">
        <f t="shared" si="2"/>
        <v>0</v>
      </c>
    </row>
    <row r="47" spans="1:11" ht="15" customHeight="1">
      <c r="A47" s="59"/>
      <c r="B47" s="61"/>
      <c r="C47" s="61"/>
      <c r="D47" s="114"/>
      <c r="E47" s="122"/>
      <c r="F47" s="128"/>
      <c r="G47" s="123"/>
      <c r="H47" s="124">
        <f t="shared" si="0"/>
        <v>0</v>
      </c>
      <c r="I47" s="123"/>
      <c r="J47" s="124">
        <f t="shared" si="1"/>
        <v>0</v>
      </c>
      <c r="K47" s="125">
        <f t="shared" si="2"/>
        <v>0</v>
      </c>
    </row>
    <row r="48" spans="1:11" ht="15" customHeight="1">
      <c r="A48" s="59"/>
      <c r="B48" s="61"/>
      <c r="C48" s="61"/>
      <c r="D48" s="114"/>
      <c r="E48" s="122"/>
      <c r="F48" s="128"/>
      <c r="G48" s="123"/>
      <c r="H48" s="124">
        <f t="shared" si="0"/>
        <v>0</v>
      </c>
      <c r="I48" s="123"/>
      <c r="J48" s="124">
        <f t="shared" si="1"/>
        <v>0</v>
      </c>
      <c r="K48" s="125">
        <f t="shared" si="2"/>
        <v>0</v>
      </c>
    </row>
    <row r="49" spans="1:11" ht="15" customHeight="1">
      <c r="A49" s="59"/>
      <c r="B49" s="61"/>
      <c r="C49" s="61"/>
      <c r="D49" s="114"/>
      <c r="E49" s="122"/>
      <c r="F49" s="128"/>
      <c r="G49" s="123"/>
      <c r="H49" s="124">
        <f t="shared" si="0"/>
        <v>0</v>
      </c>
      <c r="I49" s="123"/>
      <c r="J49" s="124">
        <f t="shared" si="1"/>
        <v>0</v>
      </c>
      <c r="K49" s="125">
        <f t="shared" si="2"/>
        <v>0</v>
      </c>
    </row>
    <row r="50" spans="1:11" ht="15" customHeight="1">
      <c r="A50" s="59"/>
      <c r="B50" s="61"/>
      <c r="C50" s="61"/>
      <c r="D50" s="114"/>
      <c r="E50" s="122"/>
      <c r="F50" s="128"/>
      <c r="G50" s="123"/>
      <c r="H50" s="124">
        <f t="shared" si="0"/>
        <v>0</v>
      </c>
      <c r="I50" s="123"/>
      <c r="J50" s="124">
        <f t="shared" si="1"/>
        <v>0</v>
      </c>
      <c r="K50" s="125">
        <f t="shared" si="2"/>
        <v>0</v>
      </c>
    </row>
    <row r="51" spans="1:11" ht="15" customHeight="1">
      <c r="A51" s="59"/>
      <c r="B51" s="61"/>
      <c r="C51" s="61"/>
      <c r="D51" s="114"/>
      <c r="E51" s="122"/>
      <c r="F51" s="128"/>
      <c r="G51" s="123"/>
      <c r="H51" s="124">
        <f t="shared" si="0"/>
        <v>0</v>
      </c>
      <c r="I51" s="123"/>
      <c r="J51" s="124">
        <f t="shared" si="1"/>
        <v>0</v>
      </c>
      <c r="K51" s="125">
        <f t="shared" si="2"/>
        <v>0</v>
      </c>
    </row>
    <row r="52" spans="1:11" ht="15" customHeight="1">
      <c r="A52" s="59"/>
      <c r="B52" s="61"/>
      <c r="C52" s="61"/>
      <c r="D52" s="114"/>
      <c r="E52" s="122"/>
      <c r="F52" s="128"/>
      <c r="G52" s="123"/>
      <c r="H52" s="124">
        <f t="shared" si="0"/>
        <v>0</v>
      </c>
      <c r="I52" s="123"/>
      <c r="J52" s="124">
        <f t="shared" si="1"/>
        <v>0</v>
      </c>
      <c r="K52" s="125">
        <f t="shared" si="2"/>
        <v>0</v>
      </c>
    </row>
    <row r="53" spans="1:11" ht="15" customHeight="1">
      <c r="A53" s="59"/>
      <c r="B53" s="61"/>
      <c r="C53" s="61"/>
      <c r="D53" s="114"/>
      <c r="E53" s="122"/>
      <c r="F53" s="128"/>
      <c r="G53" s="123"/>
      <c r="H53" s="124">
        <f t="shared" si="0"/>
        <v>0</v>
      </c>
      <c r="I53" s="123"/>
      <c r="J53" s="124">
        <f t="shared" si="1"/>
        <v>0</v>
      </c>
      <c r="K53" s="125">
        <f t="shared" si="2"/>
        <v>0</v>
      </c>
    </row>
    <row r="54" spans="1:11" ht="15" customHeight="1">
      <c r="A54" s="59"/>
      <c r="B54" s="61"/>
      <c r="C54" s="61"/>
      <c r="D54" s="114"/>
      <c r="E54" s="122"/>
      <c r="F54" s="128"/>
      <c r="G54" s="123"/>
      <c r="H54" s="124">
        <f t="shared" si="0"/>
        <v>0</v>
      </c>
      <c r="I54" s="123"/>
      <c r="J54" s="124">
        <f t="shared" si="1"/>
        <v>0</v>
      </c>
      <c r="K54" s="125">
        <f t="shared" si="2"/>
        <v>0</v>
      </c>
    </row>
    <row r="55" spans="1:11" ht="15" customHeight="1">
      <c r="A55" s="59"/>
      <c r="B55" s="61"/>
      <c r="C55" s="61"/>
      <c r="D55" s="114"/>
      <c r="E55" s="122"/>
      <c r="F55" s="128"/>
      <c r="G55" s="123"/>
      <c r="H55" s="124">
        <f t="shared" si="0"/>
        <v>0</v>
      </c>
      <c r="I55" s="123"/>
      <c r="J55" s="124">
        <f t="shared" si="1"/>
        <v>0</v>
      </c>
      <c r="K55" s="125">
        <f t="shared" si="2"/>
        <v>0</v>
      </c>
    </row>
    <row r="56" spans="1:11" ht="15" customHeight="1">
      <c r="A56" s="59"/>
      <c r="B56" s="61"/>
      <c r="C56" s="61"/>
      <c r="D56" s="114"/>
      <c r="E56" s="122"/>
      <c r="F56" s="128"/>
      <c r="G56" s="123"/>
      <c r="H56" s="124">
        <f t="shared" si="0"/>
        <v>0</v>
      </c>
      <c r="I56" s="123"/>
      <c r="J56" s="124">
        <f t="shared" si="1"/>
        <v>0</v>
      </c>
      <c r="K56" s="125">
        <f t="shared" si="2"/>
        <v>0</v>
      </c>
    </row>
    <row r="57" spans="1:11" ht="15" customHeight="1">
      <c r="A57" s="59"/>
      <c r="B57" s="61"/>
      <c r="C57" s="61"/>
      <c r="D57" s="114"/>
      <c r="E57" s="122"/>
      <c r="F57" s="128"/>
      <c r="G57" s="123"/>
      <c r="H57" s="124">
        <f t="shared" si="0"/>
        <v>0</v>
      </c>
      <c r="I57" s="123"/>
      <c r="J57" s="124">
        <f t="shared" si="1"/>
        <v>0</v>
      </c>
      <c r="K57" s="125">
        <f t="shared" si="2"/>
        <v>0</v>
      </c>
    </row>
    <row r="58" spans="1:11" ht="15.75" customHeight="1">
      <c r="A58" s="59"/>
      <c r="B58" s="61"/>
      <c r="C58" s="61"/>
      <c r="D58" s="114"/>
      <c r="E58" s="122"/>
      <c r="F58" s="128"/>
      <c r="G58" s="123"/>
      <c r="H58" s="124">
        <f t="shared" si="0"/>
        <v>0</v>
      </c>
      <c r="I58" s="123"/>
      <c r="J58" s="124">
        <f t="shared" si="1"/>
        <v>0</v>
      </c>
      <c r="K58" s="125">
        <f t="shared" si="2"/>
        <v>0</v>
      </c>
    </row>
    <row r="59" spans="1:11" ht="15" customHeight="1">
      <c r="A59" s="59"/>
      <c r="B59" s="61"/>
      <c r="C59" s="61"/>
      <c r="D59" s="114"/>
      <c r="E59" s="122"/>
      <c r="F59" s="128"/>
      <c r="G59" s="123"/>
      <c r="H59" s="124">
        <f t="shared" si="0"/>
        <v>0</v>
      </c>
      <c r="I59" s="123"/>
      <c r="J59" s="124">
        <f t="shared" si="1"/>
        <v>0</v>
      </c>
      <c r="K59" s="125">
        <f t="shared" si="2"/>
        <v>0</v>
      </c>
    </row>
    <row r="60" spans="1:11" ht="15" customHeight="1">
      <c r="A60" s="59"/>
      <c r="B60" s="61"/>
      <c r="C60" s="61"/>
      <c r="D60" s="114"/>
      <c r="E60" s="122"/>
      <c r="F60" s="128"/>
      <c r="G60" s="123"/>
      <c r="H60" s="124">
        <f t="shared" si="0"/>
        <v>0</v>
      </c>
      <c r="I60" s="123"/>
      <c r="J60" s="124">
        <f t="shared" si="1"/>
        <v>0</v>
      </c>
      <c r="K60" s="125">
        <f t="shared" si="2"/>
        <v>0</v>
      </c>
    </row>
    <row r="61" spans="1:11" ht="15" customHeight="1">
      <c r="A61" s="59"/>
      <c r="B61" s="61"/>
      <c r="C61" s="61"/>
      <c r="D61" s="114"/>
      <c r="E61" s="122"/>
      <c r="F61" s="128"/>
      <c r="G61" s="123"/>
      <c r="H61" s="124">
        <f t="shared" si="0"/>
        <v>0</v>
      </c>
      <c r="I61" s="123"/>
      <c r="J61" s="124">
        <f t="shared" si="1"/>
        <v>0</v>
      </c>
      <c r="K61" s="125">
        <f t="shared" si="2"/>
        <v>0</v>
      </c>
    </row>
    <row r="62" spans="1:11" ht="15" customHeight="1">
      <c r="A62" s="59"/>
      <c r="B62" s="61"/>
      <c r="C62" s="61"/>
      <c r="D62" s="114"/>
      <c r="E62" s="122"/>
      <c r="F62" s="128"/>
      <c r="G62" s="123"/>
      <c r="H62" s="124">
        <f t="shared" si="0"/>
        <v>0</v>
      </c>
      <c r="I62" s="123"/>
      <c r="J62" s="124">
        <f t="shared" si="1"/>
        <v>0</v>
      </c>
      <c r="K62" s="125">
        <f t="shared" si="2"/>
        <v>0</v>
      </c>
    </row>
    <row r="63" spans="1:11" ht="15" customHeight="1">
      <c r="A63" s="59"/>
      <c r="B63" s="61"/>
      <c r="C63" s="61"/>
      <c r="D63" s="114"/>
      <c r="E63" s="122"/>
      <c r="F63" s="128"/>
      <c r="G63" s="123"/>
      <c r="H63" s="124">
        <f t="shared" si="0"/>
        <v>0</v>
      </c>
      <c r="I63" s="123"/>
      <c r="J63" s="124">
        <f t="shared" si="1"/>
        <v>0</v>
      </c>
      <c r="K63" s="125">
        <f t="shared" si="2"/>
        <v>0</v>
      </c>
    </row>
    <row r="64" spans="1:11" ht="15" customHeight="1">
      <c r="A64" s="59"/>
      <c r="B64" s="61"/>
      <c r="C64" s="61"/>
      <c r="D64" s="114"/>
      <c r="E64" s="122"/>
      <c r="F64" s="128"/>
      <c r="G64" s="123"/>
      <c r="H64" s="124">
        <f t="shared" si="0"/>
        <v>0</v>
      </c>
      <c r="I64" s="123"/>
      <c r="J64" s="124">
        <f t="shared" si="1"/>
        <v>0</v>
      </c>
      <c r="K64" s="125">
        <f t="shared" si="2"/>
        <v>0</v>
      </c>
    </row>
    <row r="65" spans="1:11" ht="15" customHeight="1">
      <c r="A65" s="59"/>
      <c r="B65" s="61"/>
      <c r="C65" s="61"/>
      <c r="D65" s="114"/>
      <c r="E65" s="122"/>
      <c r="F65" s="128"/>
      <c r="G65" s="123"/>
      <c r="H65" s="124">
        <f t="shared" si="0"/>
        <v>0</v>
      </c>
      <c r="I65" s="123"/>
      <c r="J65" s="124">
        <f t="shared" si="1"/>
        <v>0</v>
      </c>
      <c r="K65" s="125">
        <f t="shared" si="2"/>
        <v>0</v>
      </c>
    </row>
    <row r="66" spans="1:11" ht="15" customHeight="1">
      <c r="A66" s="59"/>
      <c r="B66" s="61"/>
      <c r="C66" s="61"/>
      <c r="D66" s="114"/>
      <c r="E66" s="122"/>
      <c r="F66" s="128"/>
      <c r="G66" s="123"/>
      <c r="H66" s="124">
        <f t="shared" si="0"/>
        <v>0</v>
      </c>
      <c r="I66" s="123"/>
      <c r="J66" s="124">
        <f t="shared" si="1"/>
        <v>0</v>
      </c>
      <c r="K66" s="125">
        <f t="shared" si="2"/>
        <v>0</v>
      </c>
    </row>
    <row r="67" spans="1:11" ht="15" customHeight="1">
      <c r="A67" s="59"/>
      <c r="B67" s="61"/>
      <c r="C67" s="61"/>
      <c r="D67" s="114"/>
      <c r="E67" s="122"/>
      <c r="F67" s="128"/>
      <c r="G67" s="123"/>
      <c r="H67" s="124">
        <f t="shared" si="0"/>
        <v>0</v>
      </c>
      <c r="I67" s="123"/>
      <c r="J67" s="124">
        <f t="shared" si="1"/>
        <v>0</v>
      </c>
      <c r="K67" s="125">
        <f t="shared" si="2"/>
        <v>0</v>
      </c>
    </row>
    <row r="68" spans="1:11" ht="15" customHeight="1">
      <c r="A68" s="59"/>
      <c r="B68" s="61"/>
      <c r="C68" s="61"/>
      <c r="D68" s="114"/>
      <c r="E68" s="122"/>
      <c r="F68" s="128"/>
      <c r="G68" s="123"/>
      <c r="H68" s="124">
        <f t="shared" si="0"/>
        <v>0</v>
      </c>
      <c r="I68" s="123"/>
      <c r="J68" s="124">
        <f t="shared" si="1"/>
        <v>0</v>
      </c>
      <c r="K68" s="125">
        <f t="shared" si="2"/>
        <v>0</v>
      </c>
    </row>
    <row r="69" spans="1:11" ht="15" customHeight="1">
      <c r="A69" s="59"/>
      <c r="B69" s="61"/>
      <c r="C69" s="61"/>
      <c r="D69" s="114"/>
      <c r="E69" s="122"/>
      <c r="F69" s="128"/>
      <c r="G69" s="123"/>
      <c r="H69" s="124">
        <f t="shared" si="0"/>
        <v>0</v>
      </c>
      <c r="I69" s="123"/>
      <c r="J69" s="124">
        <f t="shared" si="1"/>
        <v>0</v>
      </c>
      <c r="K69" s="125">
        <f t="shared" si="2"/>
        <v>0</v>
      </c>
    </row>
    <row r="70" spans="1:11" ht="15" customHeight="1">
      <c r="A70" s="59"/>
      <c r="B70" s="61"/>
      <c r="C70" s="61"/>
      <c r="D70" s="114"/>
      <c r="E70" s="122"/>
      <c r="F70" s="128"/>
      <c r="G70" s="123"/>
      <c r="H70" s="124">
        <f t="shared" si="0"/>
        <v>0</v>
      </c>
      <c r="I70" s="123"/>
      <c r="J70" s="124">
        <f t="shared" si="1"/>
        <v>0</v>
      </c>
      <c r="K70" s="125">
        <f t="shared" si="2"/>
        <v>0</v>
      </c>
    </row>
    <row r="71" spans="1:11" ht="15" customHeight="1">
      <c r="A71" s="59"/>
      <c r="B71" s="61"/>
      <c r="C71" s="61"/>
      <c r="D71" s="114"/>
      <c r="E71" s="122"/>
      <c r="F71" s="128"/>
      <c r="G71" s="123"/>
      <c r="H71" s="124">
        <f t="shared" si="0"/>
        <v>0</v>
      </c>
      <c r="I71" s="123"/>
      <c r="J71" s="124">
        <f t="shared" si="1"/>
        <v>0</v>
      </c>
      <c r="K71" s="125">
        <f t="shared" si="2"/>
        <v>0</v>
      </c>
    </row>
    <row r="72" spans="1:11" ht="15" customHeight="1">
      <c r="A72" s="59"/>
      <c r="B72" s="61"/>
      <c r="C72" s="61"/>
      <c r="D72" s="114"/>
      <c r="E72" s="122"/>
      <c r="F72" s="128"/>
      <c r="G72" s="123"/>
      <c r="H72" s="124">
        <f t="shared" si="0"/>
        <v>0</v>
      </c>
      <c r="I72" s="123"/>
      <c r="J72" s="124">
        <f t="shared" si="1"/>
        <v>0</v>
      </c>
      <c r="K72" s="125">
        <f t="shared" si="2"/>
        <v>0</v>
      </c>
    </row>
    <row r="73" spans="1:11" ht="15" customHeight="1">
      <c r="A73" s="59"/>
      <c r="B73" s="61"/>
      <c r="C73" s="61"/>
      <c r="D73" s="114"/>
      <c r="E73" s="122"/>
      <c r="F73" s="128"/>
      <c r="G73" s="123"/>
      <c r="H73" s="124">
        <f t="shared" si="0"/>
        <v>0</v>
      </c>
      <c r="I73" s="123"/>
      <c r="J73" s="124">
        <f t="shared" si="1"/>
        <v>0</v>
      </c>
      <c r="K73" s="125">
        <f t="shared" si="2"/>
        <v>0</v>
      </c>
    </row>
    <row r="74" spans="1:11" ht="15" customHeight="1">
      <c r="A74" s="59"/>
      <c r="B74" s="61"/>
      <c r="C74" s="61"/>
      <c r="D74" s="114"/>
      <c r="E74" s="122"/>
      <c r="F74" s="128"/>
      <c r="G74" s="123"/>
      <c r="H74" s="124">
        <f t="shared" si="0"/>
        <v>0</v>
      </c>
      <c r="I74" s="123"/>
      <c r="J74" s="124">
        <f t="shared" si="1"/>
        <v>0</v>
      </c>
      <c r="K74" s="125">
        <f t="shared" si="2"/>
        <v>0</v>
      </c>
    </row>
    <row r="75" spans="1:11" ht="15" customHeight="1">
      <c r="A75" s="59"/>
      <c r="B75" s="61"/>
      <c r="C75" s="61"/>
      <c r="D75" s="114"/>
      <c r="E75" s="122"/>
      <c r="F75" s="128"/>
      <c r="G75" s="123"/>
      <c r="H75" s="124">
        <f t="shared" si="0"/>
        <v>0</v>
      </c>
      <c r="I75" s="123"/>
      <c r="J75" s="124">
        <f t="shared" si="1"/>
        <v>0</v>
      </c>
      <c r="K75" s="125">
        <f t="shared" si="2"/>
        <v>0</v>
      </c>
    </row>
    <row r="76" spans="1:11" ht="15" customHeight="1">
      <c r="A76" s="59"/>
      <c r="B76" s="61"/>
      <c r="C76" s="61"/>
      <c r="D76" s="114"/>
      <c r="E76" s="122"/>
      <c r="F76" s="128"/>
      <c r="G76" s="123"/>
      <c r="H76" s="124">
        <f t="shared" si="0"/>
        <v>0</v>
      </c>
      <c r="I76" s="123"/>
      <c r="J76" s="124">
        <f t="shared" si="1"/>
        <v>0</v>
      </c>
      <c r="K76" s="125">
        <f t="shared" si="2"/>
        <v>0</v>
      </c>
    </row>
    <row r="77" spans="1:11" ht="15" customHeight="1">
      <c r="A77" s="59"/>
      <c r="B77" s="61"/>
      <c r="C77" s="61"/>
      <c r="D77" s="114"/>
      <c r="E77" s="122"/>
      <c r="F77" s="128"/>
      <c r="G77" s="123"/>
      <c r="H77" s="124">
        <f t="shared" si="0"/>
        <v>0</v>
      </c>
      <c r="I77" s="123"/>
      <c r="J77" s="124">
        <f t="shared" si="1"/>
        <v>0</v>
      </c>
      <c r="K77" s="125">
        <f t="shared" si="2"/>
        <v>0</v>
      </c>
    </row>
    <row r="78" spans="1:11" ht="15">
      <c r="A78" s="59"/>
      <c r="B78" s="61"/>
      <c r="C78" s="61"/>
      <c r="D78" s="114"/>
      <c r="E78" s="122"/>
      <c r="F78" s="128"/>
      <c r="G78" s="123"/>
      <c r="H78" s="124">
        <f aca="true" t="shared" si="3" ref="H78:H141">ROUND(+E78*G78,0)</f>
        <v>0</v>
      </c>
      <c r="I78" s="123"/>
      <c r="J78" s="124">
        <f aca="true" t="shared" si="4" ref="J78:J141">ROUND(+E78*I78,0)</f>
        <v>0</v>
      </c>
      <c r="K78" s="125">
        <f aca="true" t="shared" si="5" ref="K78:K141">J78+H78</f>
        <v>0</v>
      </c>
    </row>
    <row r="79" spans="1:11" ht="15">
      <c r="A79" s="59"/>
      <c r="B79" s="61"/>
      <c r="C79" s="61"/>
      <c r="D79" s="114"/>
      <c r="E79" s="122"/>
      <c r="F79" s="128"/>
      <c r="G79" s="123"/>
      <c r="H79" s="124">
        <f t="shared" si="3"/>
        <v>0</v>
      </c>
      <c r="I79" s="123"/>
      <c r="J79" s="124">
        <f t="shared" si="4"/>
        <v>0</v>
      </c>
      <c r="K79" s="125">
        <f t="shared" si="5"/>
        <v>0</v>
      </c>
    </row>
    <row r="80" spans="1:11" ht="15">
      <c r="A80" s="59"/>
      <c r="B80" s="61"/>
      <c r="C80" s="61"/>
      <c r="D80" s="114"/>
      <c r="E80" s="122"/>
      <c r="F80" s="128"/>
      <c r="G80" s="123"/>
      <c r="H80" s="124">
        <f t="shared" si="3"/>
        <v>0</v>
      </c>
      <c r="I80" s="123"/>
      <c r="J80" s="124">
        <f t="shared" si="4"/>
        <v>0</v>
      </c>
      <c r="K80" s="125">
        <f t="shared" si="5"/>
        <v>0</v>
      </c>
    </row>
    <row r="81" spans="1:11" ht="15">
      <c r="A81" s="59"/>
      <c r="B81" s="61"/>
      <c r="C81" s="61"/>
      <c r="D81" s="114"/>
      <c r="E81" s="122"/>
      <c r="F81" s="128"/>
      <c r="G81" s="123"/>
      <c r="H81" s="124">
        <f t="shared" si="3"/>
        <v>0</v>
      </c>
      <c r="I81" s="123"/>
      <c r="J81" s="124">
        <f t="shared" si="4"/>
        <v>0</v>
      </c>
      <c r="K81" s="125">
        <f t="shared" si="5"/>
        <v>0</v>
      </c>
    </row>
    <row r="82" spans="1:11" ht="15">
      <c r="A82" s="59"/>
      <c r="B82" s="61"/>
      <c r="C82" s="61"/>
      <c r="D82" s="114"/>
      <c r="E82" s="122"/>
      <c r="F82" s="128"/>
      <c r="G82" s="123"/>
      <c r="H82" s="124">
        <f t="shared" si="3"/>
        <v>0</v>
      </c>
      <c r="I82" s="123"/>
      <c r="J82" s="124">
        <f t="shared" si="4"/>
        <v>0</v>
      </c>
      <c r="K82" s="125">
        <f t="shared" si="5"/>
        <v>0</v>
      </c>
    </row>
    <row r="83" spans="1:11" ht="15">
      <c r="A83" s="59"/>
      <c r="B83" s="61"/>
      <c r="C83" s="61"/>
      <c r="D83" s="114"/>
      <c r="E83" s="122"/>
      <c r="F83" s="128"/>
      <c r="G83" s="123"/>
      <c r="H83" s="124">
        <f t="shared" si="3"/>
        <v>0</v>
      </c>
      <c r="I83" s="123"/>
      <c r="J83" s="124">
        <f t="shared" si="4"/>
        <v>0</v>
      </c>
      <c r="K83" s="125">
        <f t="shared" si="5"/>
        <v>0</v>
      </c>
    </row>
    <row r="84" spans="1:11" ht="15">
      <c r="A84" s="59"/>
      <c r="B84" s="61"/>
      <c r="C84" s="61"/>
      <c r="D84" s="114"/>
      <c r="E84" s="122"/>
      <c r="F84" s="128"/>
      <c r="G84" s="123"/>
      <c r="H84" s="124">
        <f t="shared" si="3"/>
        <v>0</v>
      </c>
      <c r="I84" s="123"/>
      <c r="J84" s="124">
        <f t="shared" si="4"/>
        <v>0</v>
      </c>
      <c r="K84" s="125">
        <f t="shared" si="5"/>
        <v>0</v>
      </c>
    </row>
    <row r="85" spans="1:11" ht="15">
      <c r="A85" s="59"/>
      <c r="B85" s="61"/>
      <c r="C85" s="61"/>
      <c r="D85" s="114"/>
      <c r="E85" s="122"/>
      <c r="F85" s="128"/>
      <c r="G85" s="123"/>
      <c r="H85" s="124">
        <f t="shared" si="3"/>
        <v>0</v>
      </c>
      <c r="I85" s="123"/>
      <c r="J85" s="124">
        <f t="shared" si="4"/>
        <v>0</v>
      </c>
      <c r="K85" s="125">
        <f t="shared" si="5"/>
        <v>0</v>
      </c>
    </row>
    <row r="86" spans="1:11" ht="15">
      <c r="A86" s="59"/>
      <c r="B86" s="61"/>
      <c r="C86" s="61"/>
      <c r="D86" s="114"/>
      <c r="E86" s="122"/>
      <c r="F86" s="128"/>
      <c r="G86" s="123"/>
      <c r="H86" s="124">
        <f t="shared" si="3"/>
        <v>0</v>
      </c>
      <c r="I86" s="123"/>
      <c r="J86" s="124">
        <f t="shared" si="4"/>
        <v>0</v>
      </c>
      <c r="K86" s="125">
        <f t="shared" si="5"/>
        <v>0</v>
      </c>
    </row>
    <row r="87" spans="1:11" ht="15">
      <c r="A87" s="59"/>
      <c r="B87" s="61"/>
      <c r="C87" s="61"/>
      <c r="D87" s="114"/>
      <c r="E87" s="122"/>
      <c r="F87" s="128"/>
      <c r="G87" s="123"/>
      <c r="H87" s="124">
        <f t="shared" si="3"/>
        <v>0</v>
      </c>
      <c r="I87" s="123"/>
      <c r="J87" s="124">
        <f t="shared" si="4"/>
        <v>0</v>
      </c>
      <c r="K87" s="125">
        <f t="shared" si="5"/>
        <v>0</v>
      </c>
    </row>
    <row r="88" spans="1:11" ht="15">
      <c r="A88" s="59"/>
      <c r="B88" s="61"/>
      <c r="C88" s="61"/>
      <c r="D88" s="114"/>
      <c r="E88" s="122"/>
      <c r="F88" s="128"/>
      <c r="G88" s="123"/>
      <c r="H88" s="124">
        <f t="shared" si="3"/>
        <v>0</v>
      </c>
      <c r="I88" s="123"/>
      <c r="J88" s="124">
        <f t="shared" si="4"/>
        <v>0</v>
      </c>
      <c r="K88" s="125">
        <f t="shared" si="5"/>
        <v>0</v>
      </c>
    </row>
    <row r="89" spans="1:11" ht="15">
      <c r="A89" s="59"/>
      <c r="B89" s="61"/>
      <c r="C89" s="61"/>
      <c r="D89" s="114"/>
      <c r="E89" s="122"/>
      <c r="F89" s="128"/>
      <c r="G89" s="123"/>
      <c r="H89" s="124">
        <f t="shared" si="3"/>
        <v>0</v>
      </c>
      <c r="I89" s="123"/>
      <c r="J89" s="124">
        <f t="shared" si="4"/>
        <v>0</v>
      </c>
      <c r="K89" s="125">
        <f t="shared" si="5"/>
        <v>0</v>
      </c>
    </row>
    <row r="90" spans="1:11" ht="15">
      <c r="A90" s="59"/>
      <c r="B90" s="61"/>
      <c r="C90" s="61"/>
      <c r="D90" s="114"/>
      <c r="E90" s="122"/>
      <c r="F90" s="128"/>
      <c r="G90" s="123"/>
      <c r="H90" s="124">
        <f t="shared" si="3"/>
        <v>0</v>
      </c>
      <c r="I90" s="123"/>
      <c r="J90" s="124">
        <f t="shared" si="4"/>
        <v>0</v>
      </c>
      <c r="K90" s="125">
        <f t="shared" si="5"/>
        <v>0</v>
      </c>
    </row>
    <row r="91" spans="1:11" ht="15">
      <c r="A91" s="59"/>
      <c r="B91" s="61"/>
      <c r="C91" s="61"/>
      <c r="D91" s="114"/>
      <c r="E91" s="122"/>
      <c r="F91" s="128"/>
      <c r="G91" s="123"/>
      <c r="H91" s="124">
        <f t="shared" si="3"/>
        <v>0</v>
      </c>
      <c r="I91" s="123"/>
      <c r="J91" s="124">
        <f t="shared" si="4"/>
        <v>0</v>
      </c>
      <c r="K91" s="125">
        <f t="shared" si="5"/>
        <v>0</v>
      </c>
    </row>
    <row r="92" spans="1:11" ht="15">
      <c r="A92" s="59"/>
      <c r="B92" s="61"/>
      <c r="C92" s="61"/>
      <c r="D92" s="114"/>
      <c r="E92" s="122"/>
      <c r="F92" s="128"/>
      <c r="G92" s="123"/>
      <c r="H92" s="124">
        <f t="shared" si="3"/>
        <v>0</v>
      </c>
      <c r="I92" s="123"/>
      <c r="J92" s="124">
        <f t="shared" si="4"/>
        <v>0</v>
      </c>
      <c r="K92" s="125">
        <f t="shared" si="5"/>
        <v>0</v>
      </c>
    </row>
    <row r="93" spans="1:11" ht="15">
      <c r="A93" s="59"/>
      <c r="B93" s="61"/>
      <c r="C93" s="61"/>
      <c r="D93" s="114"/>
      <c r="E93" s="122"/>
      <c r="F93" s="128"/>
      <c r="G93" s="123"/>
      <c r="H93" s="124">
        <f t="shared" si="3"/>
        <v>0</v>
      </c>
      <c r="I93" s="123"/>
      <c r="J93" s="124">
        <f t="shared" si="4"/>
        <v>0</v>
      </c>
      <c r="K93" s="125">
        <f t="shared" si="5"/>
        <v>0</v>
      </c>
    </row>
    <row r="94" spans="1:11" ht="15">
      <c r="A94" s="59"/>
      <c r="B94" s="61"/>
      <c r="C94" s="61"/>
      <c r="D94" s="114"/>
      <c r="E94" s="122"/>
      <c r="F94" s="128"/>
      <c r="G94" s="123"/>
      <c r="H94" s="124">
        <f t="shared" si="3"/>
        <v>0</v>
      </c>
      <c r="I94" s="123"/>
      <c r="J94" s="124">
        <f t="shared" si="4"/>
        <v>0</v>
      </c>
      <c r="K94" s="125">
        <f t="shared" si="5"/>
        <v>0</v>
      </c>
    </row>
    <row r="95" spans="1:11" ht="15">
      <c r="A95" s="59"/>
      <c r="B95" s="61"/>
      <c r="C95" s="61"/>
      <c r="D95" s="114"/>
      <c r="E95" s="122"/>
      <c r="F95" s="128"/>
      <c r="G95" s="123"/>
      <c r="H95" s="124">
        <f t="shared" si="3"/>
        <v>0</v>
      </c>
      <c r="I95" s="123"/>
      <c r="J95" s="124">
        <f t="shared" si="4"/>
        <v>0</v>
      </c>
      <c r="K95" s="125">
        <f t="shared" si="5"/>
        <v>0</v>
      </c>
    </row>
    <row r="96" spans="1:11" ht="15">
      <c r="A96" s="59"/>
      <c r="B96" s="61"/>
      <c r="C96" s="61"/>
      <c r="D96" s="114"/>
      <c r="E96" s="122"/>
      <c r="F96" s="128"/>
      <c r="G96" s="123"/>
      <c r="H96" s="124">
        <f t="shared" si="3"/>
        <v>0</v>
      </c>
      <c r="I96" s="123"/>
      <c r="J96" s="124">
        <f t="shared" si="4"/>
        <v>0</v>
      </c>
      <c r="K96" s="125">
        <f t="shared" si="5"/>
        <v>0</v>
      </c>
    </row>
    <row r="97" spans="1:11" ht="15">
      <c r="A97" s="59"/>
      <c r="B97" s="61"/>
      <c r="C97" s="61"/>
      <c r="D97" s="114"/>
      <c r="E97" s="122"/>
      <c r="F97" s="128"/>
      <c r="G97" s="123"/>
      <c r="H97" s="124">
        <f t="shared" si="3"/>
        <v>0</v>
      </c>
      <c r="I97" s="123"/>
      <c r="J97" s="124">
        <f t="shared" si="4"/>
        <v>0</v>
      </c>
      <c r="K97" s="125">
        <f t="shared" si="5"/>
        <v>0</v>
      </c>
    </row>
    <row r="98" spans="1:11" ht="15">
      <c r="A98" s="59"/>
      <c r="B98" s="61"/>
      <c r="C98" s="61"/>
      <c r="D98" s="114"/>
      <c r="E98" s="122"/>
      <c r="F98" s="128"/>
      <c r="G98" s="123"/>
      <c r="H98" s="124">
        <f t="shared" si="3"/>
        <v>0</v>
      </c>
      <c r="I98" s="123"/>
      <c r="J98" s="124">
        <f t="shared" si="4"/>
        <v>0</v>
      </c>
      <c r="K98" s="125">
        <f t="shared" si="5"/>
        <v>0</v>
      </c>
    </row>
    <row r="99" spans="1:11" ht="15">
      <c r="A99" s="59"/>
      <c r="B99" s="61"/>
      <c r="C99" s="61"/>
      <c r="D99" s="114"/>
      <c r="E99" s="122"/>
      <c r="F99" s="128"/>
      <c r="G99" s="123"/>
      <c r="H99" s="124">
        <f t="shared" si="3"/>
        <v>0</v>
      </c>
      <c r="I99" s="123"/>
      <c r="J99" s="124">
        <f t="shared" si="4"/>
        <v>0</v>
      </c>
      <c r="K99" s="125">
        <f t="shared" si="5"/>
        <v>0</v>
      </c>
    </row>
    <row r="100" spans="1:11" ht="15">
      <c r="A100" s="59"/>
      <c r="B100" s="61"/>
      <c r="C100" s="61"/>
      <c r="D100" s="114"/>
      <c r="E100" s="122"/>
      <c r="F100" s="128"/>
      <c r="G100" s="123"/>
      <c r="H100" s="124">
        <f t="shared" si="3"/>
        <v>0</v>
      </c>
      <c r="I100" s="123"/>
      <c r="J100" s="124">
        <f t="shared" si="4"/>
        <v>0</v>
      </c>
      <c r="K100" s="125">
        <f t="shared" si="5"/>
        <v>0</v>
      </c>
    </row>
    <row r="101" spans="1:11" ht="15">
      <c r="A101" s="59"/>
      <c r="B101" s="61"/>
      <c r="C101" s="61"/>
      <c r="D101" s="114"/>
      <c r="E101" s="122"/>
      <c r="F101" s="128"/>
      <c r="G101" s="123"/>
      <c r="H101" s="124">
        <f t="shared" si="3"/>
        <v>0</v>
      </c>
      <c r="I101" s="123"/>
      <c r="J101" s="124">
        <f t="shared" si="4"/>
        <v>0</v>
      </c>
      <c r="K101" s="125">
        <f t="shared" si="5"/>
        <v>0</v>
      </c>
    </row>
    <row r="102" spans="1:11" ht="15">
      <c r="A102" s="59"/>
      <c r="B102" s="61"/>
      <c r="C102" s="61"/>
      <c r="D102" s="114"/>
      <c r="E102" s="122"/>
      <c r="F102" s="128"/>
      <c r="G102" s="123"/>
      <c r="H102" s="124">
        <f t="shared" si="3"/>
        <v>0</v>
      </c>
      <c r="I102" s="123"/>
      <c r="J102" s="124">
        <f t="shared" si="4"/>
        <v>0</v>
      </c>
      <c r="K102" s="125">
        <f t="shared" si="5"/>
        <v>0</v>
      </c>
    </row>
    <row r="103" spans="1:11" ht="15">
      <c r="A103" s="59"/>
      <c r="B103" s="61"/>
      <c r="C103" s="61"/>
      <c r="D103" s="114"/>
      <c r="E103" s="122"/>
      <c r="F103" s="128"/>
      <c r="G103" s="123"/>
      <c r="H103" s="124">
        <f t="shared" si="3"/>
        <v>0</v>
      </c>
      <c r="I103" s="123"/>
      <c r="J103" s="124">
        <f t="shared" si="4"/>
        <v>0</v>
      </c>
      <c r="K103" s="125">
        <f t="shared" si="5"/>
        <v>0</v>
      </c>
    </row>
    <row r="104" spans="1:11" ht="15">
      <c r="A104" s="59"/>
      <c r="B104" s="61"/>
      <c r="C104" s="61"/>
      <c r="D104" s="114"/>
      <c r="E104" s="122"/>
      <c r="F104" s="128"/>
      <c r="G104" s="123"/>
      <c r="H104" s="124">
        <f t="shared" si="3"/>
        <v>0</v>
      </c>
      <c r="I104" s="123"/>
      <c r="J104" s="124">
        <f t="shared" si="4"/>
        <v>0</v>
      </c>
      <c r="K104" s="125">
        <f t="shared" si="5"/>
        <v>0</v>
      </c>
    </row>
    <row r="105" spans="1:11" ht="15">
      <c r="A105" s="59"/>
      <c r="B105" s="61"/>
      <c r="C105" s="61"/>
      <c r="D105" s="114"/>
      <c r="E105" s="122"/>
      <c r="F105" s="128"/>
      <c r="G105" s="123"/>
      <c r="H105" s="124">
        <f t="shared" si="3"/>
        <v>0</v>
      </c>
      <c r="I105" s="123"/>
      <c r="J105" s="124">
        <f t="shared" si="4"/>
        <v>0</v>
      </c>
      <c r="K105" s="125">
        <f t="shared" si="5"/>
        <v>0</v>
      </c>
    </row>
    <row r="106" spans="1:11" ht="15">
      <c r="A106" s="59"/>
      <c r="B106" s="61"/>
      <c r="C106" s="61"/>
      <c r="D106" s="114"/>
      <c r="E106" s="122"/>
      <c r="F106" s="128"/>
      <c r="G106" s="123"/>
      <c r="H106" s="124">
        <f t="shared" si="3"/>
        <v>0</v>
      </c>
      <c r="I106" s="123"/>
      <c r="J106" s="124">
        <f t="shared" si="4"/>
        <v>0</v>
      </c>
      <c r="K106" s="125">
        <f t="shared" si="5"/>
        <v>0</v>
      </c>
    </row>
    <row r="107" spans="1:11" ht="15">
      <c r="A107" s="59"/>
      <c r="B107" s="61"/>
      <c r="C107" s="61"/>
      <c r="D107" s="114"/>
      <c r="E107" s="122"/>
      <c r="F107" s="128"/>
      <c r="G107" s="123"/>
      <c r="H107" s="124">
        <f t="shared" si="3"/>
        <v>0</v>
      </c>
      <c r="I107" s="123"/>
      <c r="J107" s="124">
        <f t="shared" si="4"/>
        <v>0</v>
      </c>
      <c r="K107" s="125">
        <f t="shared" si="5"/>
        <v>0</v>
      </c>
    </row>
    <row r="108" spans="1:11" ht="15">
      <c r="A108" s="59"/>
      <c r="B108" s="61"/>
      <c r="C108" s="61"/>
      <c r="D108" s="114"/>
      <c r="E108" s="122"/>
      <c r="F108" s="128"/>
      <c r="G108" s="123"/>
      <c r="H108" s="124">
        <f t="shared" si="3"/>
        <v>0</v>
      </c>
      <c r="I108" s="123"/>
      <c r="J108" s="124">
        <f t="shared" si="4"/>
        <v>0</v>
      </c>
      <c r="K108" s="125">
        <f t="shared" si="5"/>
        <v>0</v>
      </c>
    </row>
    <row r="109" spans="1:11" ht="15">
      <c r="A109" s="59"/>
      <c r="B109" s="61"/>
      <c r="C109" s="61"/>
      <c r="D109" s="114"/>
      <c r="E109" s="122"/>
      <c r="F109" s="128"/>
      <c r="G109" s="123"/>
      <c r="H109" s="124">
        <f t="shared" si="3"/>
        <v>0</v>
      </c>
      <c r="I109" s="123"/>
      <c r="J109" s="124">
        <f t="shared" si="4"/>
        <v>0</v>
      </c>
      <c r="K109" s="125">
        <f t="shared" si="5"/>
        <v>0</v>
      </c>
    </row>
    <row r="110" spans="1:11" ht="15">
      <c r="A110" s="59"/>
      <c r="B110" s="61"/>
      <c r="C110" s="61"/>
      <c r="D110" s="114"/>
      <c r="E110" s="122"/>
      <c r="F110" s="128"/>
      <c r="G110" s="123"/>
      <c r="H110" s="124">
        <f t="shared" si="3"/>
        <v>0</v>
      </c>
      <c r="I110" s="123"/>
      <c r="J110" s="124">
        <f t="shared" si="4"/>
        <v>0</v>
      </c>
      <c r="K110" s="125">
        <f t="shared" si="5"/>
        <v>0</v>
      </c>
    </row>
    <row r="111" spans="1:11" ht="15">
      <c r="A111" s="59"/>
      <c r="B111" s="61"/>
      <c r="C111" s="61"/>
      <c r="D111" s="114"/>
      <c r="E111" s="122"/>
      <c r="F111" s="128"/>
      <c r="G111" s="123"/>
      <c r="H111" s="124">
        <f t="shared" si="3"/>
        <v>0</v>
      </c>
      <c r="I111" s="123"/>
      <c r="J111" s="124">
        <f t="shared" si="4"/>
        <v>0</v>
      </c>
      <c r="K111" s="125">
        <f t="shared" si="5"/>
        <v>0</v>
      </c>
    </row>
    <row r="112" spans="1:11" ht="15">
      <c r="A112" s="59"/>
      <c r="B112" s="61"/>
      <c r="C112" s="61"/>
      <c r="D112" s="114"/>
      <c r="E112" s="122"/>
      <c r="F112" s="128"/>
      <c r="G112" s="123"/>
      <c r="H112" s="124">
        <f t="shared" si="3"/>
        <v>0</v>
      </c>
      <c r="I112" s="123"/>
      <c r="J112" s="124">
        <f t="shared" si="4"/>
        <v>0</v>
      </c>
      <c r="K112" s="125">
        <f t="shared" si="5"/>
        <v>0</v>
      </c>
    </row>
    <row r="113" spans="1:11" ht="15">
      <c r="A113" s="59"/>
      <c r="B113" s="61"/>
      <c r="C113" s="61"/>
      <c r="D113" s="114"/>
      <c r="E113" s="122"/>
      <c r="F113" s="128"/>
      <c r="G113" s="123"/>
      <c r="H113" s="124">
        <f t="shared" si="3"/>
        <v>0</v>
      </c>
      <c r="I113" s="123"/>
      <c r="J113" s="124">
        <f t="shared" si="4"/>
        <v>0</v>
      </c>
      <c r="K113" s="125">
        <f t="shared" si="5"/>
        <v>0</v>
      </c>
    </row>
    <row r="114" spans="1:11" ht="15">
      <c r="A114" s="59"/>
      <c r="B114" s="61"/>
      <c r="C114" s="61"/>
      <c r="D114" s="114"/>
      <c r="E114" s="122"/>
      <c r="F114" s="128"/>
      <c r="G114" s="123"/>
      <c r="H114" s="124">
        <f t="shared" si="3"/>
        <v>0</v>
      </c>
      <c r="I114" s="123"/>
      <c r="J114" s="124">
        <f t="shared" si="4"/>
        <v>0</v>
      </c>
      <c r="K114" s="125">
        <f t="shared" si="5"/>
        <v>0</v>
      </c>
    </row>
    <row r="115" spans="1:11" ht="15">
      <c r="A115" s="59"/>
      <c r="B115" s="61"/>
      <c r="C115" s="61"/>
      <c r="D115" s="114"/>
      <c r="E115" s="122"/>
      <c r="F115" s="128"/>
      <c r="G115" s="123"/>
      <c r="H115" s="124">
        <f t="shared" si="3"/>
        <v>0</v>
      </c>
      <c r="I115" s="123"/>
      <c r="J115" s="124">
        <f t="shared" si="4"/>
        <v>0</v>
      </c>
      <c r="K115" s="125">
        <f t="shared" si="5"/>
        <v>0</v>
      </c>
    </row>
    <row r="116" spans="1:11" ht="15">
      <c r="A116" s="59"/>
      <c r="B116" s="61"/>
      <c r="C116" s="61"/>
      <c r="D116" s="114"/>
      <c r="E116" s="122"/>
      <c r="F116" s="128"/>
      <c r="G116" s="123"/>
      <c r="H116" s="124">
        <f t="shared" si="3"/>
        <v>0</v>
      </c>
      <c r="I116" s="123"/>
      <c r="J116" s="124">
        <f t="shared" si="4"/>
        <v>0</v>
      </c>
      <c r="K116" s="125">
        <f t="shared" si="5"/>
        <v>0</v>
      </c>
    </row>
    <row r="117" spans="1:11" ht="15">
      <c r="A117" s="59"/>
      <c r="B117" s="61"/>
      <c r="C117" s="61"/>
      <c r="D117" s="114"/>
      <c r="E117" s="122"/>
      <c r="F117" s="128"/>
      <c r="G117" s="123"/>
      <c r="H117" s="124">
        <f t="shared" si="3"/>
        <v>0</v>
      </c>
      <c r="I117" s="123"/>
      <c r="J117" s="124">
        <f t="shared" si="4"/>
        <v>0</v>
      </c>
      <c r="K117" s="125">
        <f t="shared" si="5"/>
        <v>0</v>
      </c>
    </row>
    <row r="118" spans="1:11" ht="15">
      <c r="A118" s="59"/>
      <c r="B118" s="61"/>
      <c r="C118" s="61"/>
      <c r="D118" s="114"/>
      <c r="E118" s="122"/>
      <c r="F118" s="128"/>
      <c r="G118" s="123"/>
      <c r="H118" s="124">
        <f t="shared" si="3"/>
        <v>0</v>
      </c>
      <c r="I118" s="123"/>
      <c r="J118" s="124">
        <f t="shared" si="4"/>
        <v>0</v>
      </c>
      <c r="K118" s="125">
        <f t="shared" si="5"/>
        <v>0</v>
      </c>
    </row>
    <row r="119" spans="1:11" ht="15">
      <c r="A119" s="59"/>
      <c r="B119" s="61"/>
      <c r="C119" s="61"/>
      <c r="D119" s="114"/>
      <c r="E119" s="122"/>
      <c r="F119" s="128"/>
      <c r="G119" s="123"/>
      <c r="H119" s="124">
        <f t="shared" si="3"/>
        <v>0</v>
      </c>
      <c r="I119" s="123"/>
      <c r="J119" s="124">
        <f t="shared" si="4"/>
        <v>0</v>
      </c>
      <c r="K119" s="125">
        <f t="shared" si="5"/>
        <v>0</v>
      </c>
    </row>
    <row r="120" spans="1:11" ht="15">
      <c r="A120" s="59"/>
      <c r="B120" s="61"/>
      <c r="C120" s="61"/>
      <c r="D120" s="114"/>
      <c r="E120" s="122"/>
      <c r="F120" s="128"/>
      <c r="G120" s="123"/>
      <c r="H120" s="124">
        <f t="shared" si="3"/>
        <v>0</v>
      </c>
      <c r="I120" s="123"/>
      <c r="J120" s="124">
        <f t="shared" si="4"/>
        <v>0</v>
      </c>
      <c r="K120" s="125">
        <f t="shared" si="5"/>
        <v>0</v>
      </c>
    </row>
    <row r="121" spans="1:11" ht="15">
      <c r="A121" s="59"/>
      <c r="B121" s="61"/>
      <c r="C121" s="61"/>
      <c r="D121" s="114"/>
      <c r="E121" s="122"/>
      <c r="F121" s="128"/>
      <c r="G121" s="123"/>
      <c r="H121" s="124">
        <f t="shared" si="3"/>
        <v>0</v>
      </c>
      <c r="I121" s="123"/>
      <c r="J121" s="124">
        <f t="shared" si="4"/>
        <v>0</v>
      </c>
      <c r="K121" s="125">
        <f t="shared" si="5"/>
        <v>0</v>
      </c>
    </row>
    <row r="122" spans="1:11" ht="15">
      <c r="A122" s="59"/>
      <c r="B122" s="61"/>
      <c r="C122" s="61"/>
      <c r="D122" s="114"/>
      <c r="E122" s="122"/>
      <c r="F122" s="128"/>
      <c r="G122" s="123"/>
      <c r="H122" s="124">
        <f t="shared" si="3"/>
        <v>0</v>
      </c>
      <c r="I122" s="123"/>
      <c r="J122" s="124">
        <f t="shared" si="4"/>
        <v>0</v>
      </c>
      <c r="K122" s="125">
        <f t="shared" si="5"/>
        <v>0</v>
      </c>
    </row>
    <row r="123" spans="1:11" ht="15">
      <c r="A123" s="59"/>
      <c r="B123" s="61"/>
      <c r="C123" s="61"/>
      <c r="D123" s="114"/>
      <c r="E123" s="122"/>
      <c r="F123" s="128"/>
      <c r="G123" s="123"/>
      <c r="H123" s="124">
        <f t="shared" si="3"/>
        <v>0</v>
      </c>
      <c r="I123" s="123"/>
      <c r="J123" s="124">
        <f t="shared" si="4"/>
        <v>0</v>
      </c>
      <c r="K123" s="125">
        <f t="shared" si="5"/>
        <v>0</v>
      </c>
    </row>
    <row r="124" spans="1:11" ht="15">
      <c r="A124" s="59"/>
      <c r="B124" s="61"/>
      <c r="C124" s="61"/>
      <c r="D124" s="114"/>
      <c r="E124" s="122"/>
      <c r="F124" s="128"/>
      <c r="G124" s="123"/>
      <c r="H124" s="124">
        <f t="shared" si="3"/>
        <v>0</v>
      </c>
      <c r="I124" s="123"/>
      <c r="J124" s="124">
        <f t="shared" si="4"/>
        <v>0</v>
      </c>
      <c r="K124" s="125">
        <f t="shared" si="5"/>
        <v>0</v>
      </c>
    </row>
    <row r="125" spans="1:11" ht="15">
      <c r="A125" s="59"/>
      <c r="B125" s="61"/>
      <c r="C125" s="61"/>
      <c r="D125" s="114"/>
      <c r="E125" s="122"/>
      <c r="F125" s="128"/>
      <c r="G125" s="123"/>
      <c r="H125" s="124">
        <f t="shared" si="3"/>
        <v>0</v>
      </c>
      <c r="I125" s="123"/>
      <c r="J125" s="124">
        <f t="shared" si="4"/>
        <v>0</v>
      </c>
      <c r="K125" s="125">
        <f t="shared" si="5"/>
        <v>0</v>
      </c>
    </row>
    <row r="126" spans="1:11" ht="15">
      <c r="A126" s="59"/>
      <c r="B126" s="61"/>
      <c r="C126" s="61"/>
      <c r="D126" s="114"/>
      <c r="E126" s="122"/>
      <c r="F126" s="128"/>
      <c r="G126" s="123"/>
      <c r="H126" s="124">
        <f t="shared" si="3"/>
        <v>0</v>
      </c>
      <c r="I126" s="123"/>
      <c r="J126" s="124">
        <f t="shared" si="4"/>
        <v>0</v>
      </c>
      <c r="K126" s="125">
        <f t="shared" si="5"/>
        <v>0</v>
      </c>
    </row>
    <row r="127" spans="1:11" ht="15">
      <c r="A127" s="59"/>
      <c r="B127" s="61"/>
      <c r="C127" s="61"/>
      <c r="D127" s="114"/>
      <c r="E127" s="122"/>
      <c r="F127" s="128"/>
      <c r="G127" s="123"/>
      <c r="H127" s="124">
        <f t="shared" si="3"/>
        <v>0</v>
      </c>
      <c r="I127" s="123"/>
      <c r="J127" s="124">
        <f t="shared" si="4"/>
        <v>0</v>
      </c>
      <c r="K127" s="125">
        <f t="shared" si="5"/>
        <v>0</v>
      </c>
    </row>
    <row r="128" spans="1:11" ht="15">
      <c r="A128" s="59"/>
      <c r="B128" s="61"/>
      <c r="C128" s="61"/>
      <c r="D128" s="114"/>
      <c r="E128" s="122"/>
      <c r="F128" s="128"/>
      <c r="G128" s="123"/>
      <c r="H128" s="124">
        <f t="shared" si="3"/>
        <v>0</v>
      </c>
      <c r="I128" s="123"/>
      <c r="J128" s="124">
        <f t="shared" si="4"/>
        <v>0</v>
      </c>
      <c r="K128" s="125">
        <f t="shared" si="5"/>
        <v>0</v>
      </c>
    </row>
    <row r="129" spans="1:11" ht="15">
      <c r="A129" s="59"/>
      <c r="B129" s="61"/>
      <c r="C129" s="61"/>
      <c r="D129" s="114"/>
      <c r="E129" s="122"/>
      <c r="F129" s="128"/>
      <c r="G129" s="123"/>
      <c r="H129" s="124">
        <f t="shared" si="3"/>
        <v>0</v>
      </c>
      <c r="I129" s="123"/>
      <c r="J129" s="124">
        <f t="shared" si="4"/>
        <v>0</v>
      </c>
      <c r="K129" s="125">
        <f t="shared" si="5"/>
        <v>0</v>
      </c>
    </row>
    <row r="130" spans="1:11" ht="15">
      <c r="A130" s="59"/>
      <c r="B130" s="61"/>
      <c r="C130" s="61"/>
      <c r="D130" s="114"/>
      <c r="E130" s="122"/>
      <c r="F130" s="128"/>
      <c r="G130" s="123"/>
      <c r="H130" s="124">
        <f t="shared" si="3"/>
        <v>0</v>
      </c>
      <c r="I130" s="123"/>
      <c r="J130" s="124">
        <f t="shared" si="4"/>
        <v>0</v>
      </c>
      <c r="K130" s="125">
        <f t="shared" si="5"/>
        <v>0</v>
      </c>
    </row>
    <row r="131" spans="1:11" ht="15">
      <c r="A131" s="59"/>
      <c r="B131" s="61"/>
      <c r="C131" s="61"/>
      <c r="D131" s="114"/>
      <c r="E131" s="122"/>
      <c r="F131" s="128"/>
      <c r="G131" s="123"/>
      <c r="H131" s="124">
        <f t="shared" si="3"/>
        <v>0</v>
      </c>
      <c r="I131" s="123"/>
      <c r="J131" s="124">
        <f t="shared" si="4"/>
        <v>0</v>
      </c>
      <c r="K131" s="125">
        <f t="shared" si="5"/>
        <v>0</v>
      </c>
    </row>
    <row r="132" spans="1:11" ht="15">
      <c r="A132" s="59"/>
      <c r="B132" s="61"/>
      <c r="C132" s="61"/>
      <c r="D132" s="114"/>
      <c r="E132" s="122"/>
      <c r="F132" s="128"/>
      <c r="G132" s="123"/>
      <c r="H132" s="124">
        <f t="shared" si="3"/>
        <v>0</v>
      </c>
      <c r="I132" s="123"/>
      <c r="J132" s="124">
        <f t="shared" si="4"/>
        <v>0</v>
      </c>
      <c r="K132" s="125">
        <f t="shared" si="5"/>
        <v>0</v>
      </c>
    </row>
    <row r="133" spans="1:11" ht="15">
      <c r="A133" s="59"/>
      <c r="B133" s="61"/>
      <c r="C133" s="61"/>
      <c r="D133" s="114"/>
      <c r="E133" s="122"/>
      <c r="F133" s="128"/>
      <c r="G133" s="123"/>
      <c r="H133" s="124">
        <f t="shared" si="3"/>
        <v>0</v>
      </c>
      <c r="I133" s="123"/>
      <c r="J133" s="124">
        <f t="shared" si="4"/>
        <v>0</v>
      </c>
      <c r="K133" s="125">
        <f t="shared" si="5"/>
        <v>0</v>
      </c>
    </row>
    <row r="134" spans="1:11" ht="15">
      <c r="A134" s="59"/>
      <c r="B134" s="61"/>
      <c r="C134" s="61"/>
      <c r="D134" s="114"/>
      <c r="E134" s="122"/>
      <c r="F134" s="128"/>
      <c r="G134" s="123"/>
      <c r="H134" s="124">
        <f t="shared" si="3"/>
        <v>0</v>
      </c>
      <c r="I134" s="123"/>
      <c r="J134" s="124">
        <f t="shared" si="4"/>
        <v>0</v>
      </c>
      <c r="K134" s="125">
        <f t="shared" si="5"/>
        <v>0</v>
      </c>
    </row>
    <row r="135" spans="1:11" ht="15">
      <c r="A135" s="59"/>
      <c r="B135" s="61"/>
      <c r="C135" s="61"/>
      <c r="D135" s="114"/>
      <c r="E135" s="122"/>
      <c r="F135" s="128"/>
      <c r="G135" s="123"/>
      <c r="H135" s="124">
        <f t="shared" si="3"/>
        <v>0</v>
      </c>
      <c r="I135" s="123"/>
      <c r="J135" s="124">
        <f t="shared" si="4"/>
        <v>0</v>
      </c>
      <c r="K135" s="125">
        <f t="shared" si="5"/>
        <v>0</v>
      </c>
    </row>
    <row r="136" spans="1:11" ht="15">
      <c r="A136" s="59"/>
      <c r="B136" s="61"/>
      <c r="C136" s="61"/>
      <c r="D136" s="114"/>
      <c r="E136" s="122"/>
      <c r="F136" s="128"/>
      <c r="G136" s="123"/>
      <c r="H136" s="124">
        <f t="shared" si="3"/>
        <v>0</v>
      </c>
      <c r="I136" s="123"/>
      <c r="J136" s="124">
        <f t="shared" si="4"/>
        <v>0</v>
      </c>
      <c r="K136" s="125">
        <f t="shared" si="5"/>
        <v>0</v>
      </c>
    </row>
    <row r="137" spans="1:11" ht="15">
      <c r="A137" s="59"/>
      <c r="B137" s="61"/>
      <c r="C137" s="61"/>
      <c r="D137" s="114"/>
      <c r="E137" s="122"/>
      <c r="F137" s="128"/>
      <c r="G137" s="123"/>
      <c r="H137" s="124">
        <f t="shared" si="3"/>
        <v>0</v>
      </c>
      <c r="I137" s="123"/>
      <c r="J137" s="124">
        <f t="shared" si="4"/>
        <v>0</v>
      </c>
      <c r="K137" s="125">
        <f t="shared" si="5"/>
        <v>0</v>
      </c>
    </row>
    <row r="138" spans="1:11" ht="15">
      <c r="A138" s="59"/>
      <c r="B138" s="61"/>
      <c r="C138" s="61"/>
      <c r="D138" s="114"/>
      <c r="E138" s="122"/>
      <c r="F138" s="128"/>
      <c r="G138" s="123"/>
      <c r="H138" s="124">
        <f t="shared" si="3"/>
        <v>0</v>
      </c>
      <c r="I138" s="123"/>
      <c r="J138" s="124">
        <f t="shared" si="4"/>
        <v>0</v>
      </c>
      <c r="K138" s="125">
        <f t="shared" si="5"/>
        <v>0</v>
      </c>
    </row>
    <row r="139" spans="1:11" ht="15">
      <c r="A139" s="59"/>
      <c r="B139" s="61"/>
      <c r="C139" s="61"/>
      <c r="D139" s="114"/>
      <c r="E139" s="122"/>
      <c r="F139" s="128"/>
      <c r="G139" s="123"/>
      <c r="H139" s="124">
        <f t="shared" si="3"/>
        <v>0</v>
      </c>
      <c r="I139" s="123"/>
      <c r="J139" s="124">
        <f t="shared" si="4"/>
        <v>0</v>
      </c>
      <c r="K139" s="125">
        <f t="shared" si="5"/>
        <v>0</v>
      </c>
    </row>
    <row r="140" spans="1:11" ht="15">
      <c r="A140" s="59"/>
      <c r="B140" s="61"/>
      <c r="C140" s="61"/>
      <c r="D140" s="114"/>
      <c r="E140" s="122"/>
      <c r="F140" s="128"/>
      <c r="G140" s="123"/>
      <c r="H140" s="124">
        <f t="shared" si="3"/>
        <v>0</v>
      </c>
      <c r="I140" s="123"/>
      <c r="J140" s="124">
        <f t="shared" si="4"/>
        <v>0</v>
      </c>
      <c r="K140" s="125">
        <f t="shared" si="5"/>
        <v>0</v>
      </c>
    </row>
    <row r="141" spans="1:11" ht="15">
      <c r="A141" s="59"/>
      <c r="B141" s="61"/>
      <c r="C141" s="61"/>
      <c r="D141" s="114"/>
      <c r="E141" s="122"/>
      <c r="F141" s="128"/>
      <c r="G141" s="123"/>
      <c r="H141" s="124">
        <f t="shared" si="3"/>
        <v>0</v>
      </c>
      <c r="I141" s="123"/>
      <c r="J141" s="124">
        <f t="shared" si="4"/>
        <v>0</v>
      </c>
      <c r="K141" s="125">
        <f t="shared" si="5"/>
        <v>0</v>
      </c>
    </row>
    <row r="142" spans="1:11" ht="15">
      <c r="A142" s="59"/>
      <c r="B142" s="61"/>
      <c r="C142" s="61"/>
      <c r="D142" s="114"/>
      <c r="E142" s="122"/>
      <c r="F142" s="128"/>
      <c r="G142" s="123"/>
      <c r="H142" s="124">
        <f aca="true" t="shared" si="6" ref="H142:H205">ROUND(+E142*G142,0)</f>
        <v>0</v>
      </c>
      <c r="I142" s="123"/>
      <c r="J142" s="124">
        <f aca="true" t="shared" si="7" ref="J142:J205">ROUND(+E142*I142,0)</f>
        <v>0</v>
      </c>
      <c r="K142" s="125">
        <f aca="true" t="shared" si="8" ref="K142:K205">J142+H142</f>
        <v>0</v>
      </c>
    </row>
    <row r="143" spans="1:11" ht="15">
      <c r="A143" s="59"/>
      <c r="B143" s="61"/>
      <c r="C143" s="61"/>
      <c r="D143" s="114"/>
      <c r="E143" s="122"/>
      <c r="F143" s="128"/>
      <c r="G143" s="123"/>
      <c r="H143" s="124">
        <f t="shared" si="6"/>
        <v>0</v>
      </c>
      <c r="I143" s="123"/>
      <c r="J143" s="124">
        <f t="shared" si="7"/>
        <v>0</v>
      </c>
      <c r="K143" s="125">
        <f t="shared" si="8"/>
        <v>0</v>
      </c>
    </row>
    <row r="144" spans="1:11" ht="15">
      <c r="A144" s="59"/>
      <c r="B144" s="61"/>
      <c r="C144" s="61"/>
      <c r="D144" s="114"/>
      <c r="E144" s="122"/>
      <c r="F144" s="128"/>
      <c r="G144" s="123"/>
      <c r="H144" s="124">
        <f t="shared" si="6"/>
        <v>0</v>
      </c>
      <c r="I144" s="123"/>
      <c r="J144" s="124">
        <f t="shared" si="7"/>
        <v>0</v>
      </c>
      <c r="K144" s="125">
        <f t="shared" si="8"/>
        <v>0</v>
      </c>
    </row>
    <row r="145" spans="1:11" ht="15">
      <c r="A145" s="59"/>
      <c r="B145" s="61"/>
      <c r="C145" s="61"/>
      <c r="D145" s="114"/>
      <c r="E145" s="122"/>
      <c r="F145" s="128"/>
      <c r="G145" s="123"/>
      <c r="H145" s="124">
        <f t="shared" si="6"/>
        <v>0</v>
      </c>
      <c r="I145" s="123"/>
      <c r="J145" s="124">
        <f t="shared" si="7"/>
        <v>0</v>
      </c>
      <c r="K145" s="125">
        <f t="shared" si="8"/>
        <v>0</v>
      </c>
    </row>
    <row r="146" spans="1:11" ht="15">
      <c r="A146" s="59"/>
      <c r="B146" s="61"/>
      <c r="C146" s="61"/>
      <c r="D146" s="114"/>
      <c r="E146" s="122"/>
      <c r="F146" s="128"/>
      <c r="G146" s="123"/>
      <c r="H146" s="124">
        <f t="shared" si="6"/>
        <v>0</v>
      </c>
      <c r="I146" s="123"/>
      <c r="J146" s="124">
        <f t="shared" si="7"/>
        <v>0</v>
      </c>
      <c r="K146" s="125">
        <f t="shared" si="8"/>
        <v>0</v>
      </c>
    </row>
    <row r="147" spans="1:11" ht="15">
      <c r="A147" s="59"/>
      <c r="B147" s="61"/>
      <c r="C147" s="61"/>
      <c r="D147" s="114"/>
      <c r="E147" s="122"/>
      <c r="F147" s="128"/>
      <c r="G147" s="123"/>
      <c r="H147" s="124">
        <f t="shared" si="6"/>
        <v>0</v>
      </c>
      <c r="I147" s="123"/>
      <c r="J147" s="124">
        <f t="shared" si="7"/>
        <v>0</v>
      </c>
      <c r="K147" s="125">
        <f t="shared" si="8"/>
        <v>0</v>
      </c>
    </row>
    <row r="148" spans="1:11" ht="15">
      <c r="A148" s="59"/>
      <c r="B148" s="61"/>
      <c r="C148" s="61"/>
      <c r="D148" s="114"/>
      <c r="E148" s="122"/>
      <c r="F148" s="128"/>
      <c r="G148" s="123"/>
      <c r="H148" s="124">
        <f t="shared" si="6"/>
        <v>0</v>
      </c>
      <c r="I148" s="123"/>
      <c r="J148" s="124">
        <f t="shared" si="7"/>
        <v>0</v>
      </c>
      <c r="K148" s="125">
        <f t="shared" si="8"/>
        <v>0</v>
      </c>
    </row>
    <row r="149" spans="1:11" ht="15">
      <c r="A149" s="59"/>
      <c r="B149" s="61"/>
      <c r="C149" s="61"/>
      <c r="D149" s="114"/>
      <c r="E149" s="122"/>
      <c r="F149" s="128"/>
      <c r="G149" s="123"/>
      <c r="H149" s="124">
        <f t="shared" si="6"/>
        <v>0</v>
      </c>
      <c r="I149" s="123"/>
      <c r="J149" s="124">
        <f t="shared" si="7"/>
        <v>0</v>
      </c>
      <c r="K149" s="125">
        <f t="shared" si="8"/>
        <v>0</v>
      </c>
    </row>
    <row r="150" spans="1:11" ht="15">
      <c r="A150" s="59"/>
      <c r="B150" s="61"/>
      <c r="C150" s="61"/>
      <c r="D150" s="114"/>
      <c r="E150" s="122"/>
      <c r="F150" s="128"/>
      <c r="G150" s="123"/>
      <c r="H150" s="124">
        <f t="shared" si="6"/>
        <v>0</v>
      </c>
      <c r="I150" s="123"/>
      <c r="J150" s="124">
        <f t="shared" si="7"/>
        <v>0</v>
      </c>
      <c r="K150" s="125">
        <f t="shared" si="8"/>
        <v>0</v>
      </c>
    </row>
    <row r="151" spans="1:11" ht="15">
      <c r="A151" s="59"/>
      <c r="B151" s="61"/>
      <c r="C151" s="61"/>
      <c r="D151" s="114"/>
      <c r="E151" s="122"/>
      <c r="F151" s="128"/>
      <c r="G151" s="123"/>
      <c r="H151" s="124">
        <f t="shared" si="6"/>
        <v>0</v>
      </c>
      <c r="I151" s="123"/>
      <c r="J151" s="124">
        <f t="shared" si="7"/>
        <v>0</v>
      </c>
      <c r="K151" s="125">
        <f t="shared" si="8"/>
        <v>0</v>
      </c>
    </row>
    <row r="152" spans="1:11" ht="15">
      <c r="A152" s="59"/>
      <c r="B152" s="61"/>
      <c r="C152" s="61"/>
      <c r="D152" s="114"/>
      <c r="E152" s="122"/>
      <c r="F152" s="128"/>
      <c r="G152" s="123"/>
      <c r="H152" s="124">
        <f t="shared" si="6"/>
        <v>0</v>
      </c>
      <c r="I152" s="123"/>
      <c r="J152" s="124">
        <f t="shared" si="7"/>
        <v>0</v>
      </c>
      <c r="K152" s="125">
        <f t="shared" si="8"/>
        <v>0</v>
      </c>
    </row>
    <row r="153" spans="1:11" ht="15">
      <c r="A153" s="59"/>
      <c r="B153" s="61"/>
      <c r="C153" s="61"/>
      <c r="D153" s="114"/>
      <c r="E153" s="122"/>
      <c r="F153" s="128"/>
      <c r="G153" s="123"/>
      <c r="H153" s="124">
        <f t="shared" si="6"/>
        <v>0</v>
      </c>
      <c r="I153" s="123"/>
      <c r="J153" s="124">
        <f t="shared" si="7"/>
        <v>0</v>
      </c>
      <c r="K153" s="125">
        <f t="shared" si="8"/>
        <v>0</v>
      </c>
    </row>
    <row r="154" spans="1:11" ht="15">
      <c r="A154" s="59"/>
      <c r="B154" s="61"/>
      <c r="C154" s="61"/>
      <c r="D154" s="114"/>
      <c r="E154" s="122"/>
      <c r="F154" s="128"/>
      <c r="G154" s="123"/>
      <c r="H154" s="124">
        <f t="shared" si="6"/>
        <v>0</v>
      </c>
      <c r="I154" s="123"/>
      <c r="J154" s="124">
        <f t="shared" si="7"/>
        <v>0</v>
      </c>
      <c r="K154" s="125">
        <f t="shared" si="8"/>
        <v>0</v>
      </c>
    </row>
    <row r="155" spans="1:11" ht="15">
      <c r="A155" s="59"/>
      <c r="B155" s="61"/>
      <c r="C155" s="61"/>
      <c r="D155" s="114"/>
      <c r="E155" s="122"/>
      <c r="F155" s="128"/>
      <c r="G155" s="123"/>
      <c r="H155" s="124">
        <f t="shared" si="6"/>
        <v>0</v>
      </c>
      <c r="I155" s="123"/>
      <c r="J155" s="124">
        <f t="shared" si="7"/>
        <v>0</v>
      </c>
      <c r="K155" s="125">
        <f t="shared" si="8"/>
        <v>0</v>
      </c>
    </row>
    <row r="156" spans="1:11" ht="15">
      <c r="A156" s="59"/>
      <c r="B156" s="61"/>
      <c r="C156" s="61"/>
      <c r="D156" s="114"/>
      <c r="E156" s="122"/>
      <c r="F156" s="128"/>
      <c r="G156" s="123"/>
      <c r="H156" s="124">
        <f t="shared" si="6"/>
        <v>0</v>
      </c>
      <c r="I156" s="123"/>
      <c r="J156" s="124">
        <f t="shared" si="7"/>
        <v>0</v>
      </c>
      <c r="K156" s="125">
        <f t="shared" si="8"/>
        <v>0</v>
      </c>
    </row>
    <row r="157" spans="1:11" ht="15">
      <c r="A157" s="59"/>
      <c r="B157" s="61"/>
      <c r="C157" s="61"/>
      <c r="D157" s="114"/>
      <c r="E157" s="122"/>
      <c r="F157" s="128"/>
      <c r="G157" s="123"/>
      <c r="H157" s="124">
        <f t="shared" si="6"/>
        <v>0</v>
      </c>
      <c r="I157" s="123"/>
      <c r="J157" s="124">
        <f t="shared" si="7"/>
        <v>0</v>
      </c>
      <c r="K157" s="125">
        <f t="shared" si="8"/>
        <v>0</v>
      </c>
    </row>
    <row r="158" spans="1:11" ht="15">
      <c r="A158" s="59"/>
      <c r="B158" s="61"/>
      <c r="C158" s="61"/>
      <c r="D158" s="114"/>
      <c r="E158" s="122"/>
      <c r="F158" s="128"/>
      <c r="G158" s="123"/>
      <c r="H158" s="124">
        <f t="shared" si="6"/>
        <v>0</v>
      </c>
      <c r="I158" s="123"/>
      <c r="J158" s="124">
        <f t="shared" si="7"/>
        <v>0</v>
      </c>
      <c r="K158" s="125">
        <f t="shared" si="8"/>
        <v>0</v>
      </c>
    </row>
    <row r="159" spans="1:11" ht="15">
      <c r="A159" s="59"/>
      <c r="B159" s="61"/>
      <c r="C159" s="61"/>
      <c r="D159" s="114"/>
      <c r="E159" s="122"/>
      <c r="F159" s="128"/>
      <c r="G159" s="123"/>
      <c r="H159" s="124">
        <f t="shared" si="6"/>
        <v>0</v>
      </c>
      <c r="I159" s="123"/>
      <c r="J159" s="124">
        <f t="shared" si="7"/>
        <v>0</v>
      </c>
      <c r="K159" s="125">
        <f t="shared" si="8"/>
        <v>0</v>
      </c>
    </row>
    <row r="160" spans="1:11" ht="15">
      <c r="A160" s="59"/>
      <c r="B160" s="61"/>
      <c r="C160" s="61"/>
      <c r="D160" s="114"/>
      <c r="E160" s="122"/>
      <c r="F160" s="128"/>
      <c r="G160" s="123"/>
      <c r="H160" s="124">
        <f t="shared" si="6"/>
        <v>0</v>
      </c>
      <c r="I160" s="123"/>
      <c r="J160" s="124">
        <f t="shared" si="7"/>
        <v>0</v>
      </c>
      <c r="K160" s="125">
        <f t="shared" si="8"/>
        <v>0</v>
      </c>
    </row>
    <row r="161" spans="1:11" ht="15">
      <c r="A161" s="59"/>
      <c r="B161" s="61"/>
      <c r="C161" s="61"/>
      <c r="D161" s="114"/>
      <c r="E161" s="122"/>
      <c r="F161" s="128"/>
      <c r="G161" s="123"/>
      <c r="H161" s="124">
        <f t="shared" si="6"/>
        <v>0</v>
      </c>
      <c r="I161" s="123"/>
      <c r="J161" s="124">
        <f t="shared" si="7"/>
        <v>0</v>
      </c>
      <c r="K161" s="125">
        <f t="shared" si="8"/>
        <v>0</v>
      </c>
    </row>
    <row r="162" spans="1:11" ht="15">
      <c r="A162" s="59"/>
      <c r="B162" s="61"/>
      <c r="C162" s="61"/>
      <c r="D162" s="114"/>
      <c r="E162" s="122"/>
      <c r="F162" s="128"/>
      <c r="G162" s="123"/>
      <c r="H162" s="124">
        <f t="shared" si="6"/>
        <v>0</v>
      </c>
      <c r="I162" s="123"/>
      <c r="J162" s="124">
        <f t="shared" si="7"/>
        <v>0</v>
      </c>
      <c r="K162" s="125">
        <f t="shared" si="8"/>
        <v>0</v>
      </c>
    </row>
    <row r="163" spans="1:11" ht="15">
      <c r="A163" s="59"/>
      <c r="B163" s="61"/>
      <c r="C163" s="61"/>
      <c r="D163" s="114"/>
      <c r="E163" s="122"/>
      <c r="F163" s="128"/>
      <c r="G163" s="123"/>
      <c r="H163" s="124">
        <f t="shared" si="6"/>
        <v>0</v>
      </c>
      <c r="I163" s="123"/>
      <c r="J163" s="124">
        <f t="shared" si="7"/>
        <v>0</v>
      </c>
      <c r="K163" s="125">
        <f t="shared" si="8"/>
        <v>0</v>
      </c>
    </row>
    <row r="164" spans="1:11" ht="15">
      <c r="A164" s="59"/>
      <c r="B164" s="61"/>
      <c r="C164" s="61"/>
      <c r="D164" s="114"/>
      <c r="E164" s="122"/>
      <c r="F164" s="128"/>
      <c r="G164" s="123"/>
      <c r="H164" s="124">
        <f t="shared" si="6"/>
        <v>0</v>
      </c>
      <c r="I164" s="123"/>
      <c r="J164" s="124">
        <f t="shared" si="7"/>
        <v>0</v>
      </c>
      <c r="K164" s="125">
        <f t="shared" si="8"/>
        <v>0</v>
      </c>
    </row>
    <row r="165" spans="1:11" ht="15">
      <c r="A165" s="59"/>
      <c r="B165" s="61"/>
      <c r="C165" s="61"/>
      <c r="D165" s="114"/>
      <c r="E165" s="122"/>
      <c r="F165" s="128"/>
      <c r="G165" s="123"/>
      <c r="H165" s="124">
        <f t="shared" si="6"/>
        <v>0</v>
      </c>
      <c r="I165" s="123"/>
      <c r="J165" s="124">
        <f t="shared" si="7"/>
        <v>0</v>
      </c>
      <c r="K165" s="125">
        <f t="shared" si="8"/>
        <v>0</v>
      </c>
    </row>
    <row r="166" spans="1:11" ht="15">
      <c r="A166" s="59"/>
      <c r="B166" s="61"/>
      <c r="C166" s="61"/>
      <c r="D166" s="114"/>
      <c r="E166" s="122"/>
      <c r="F166" s="128"/>
      <c r="G166" s="123"/>
      <c r="H166" s="124">
        <f t="shared" si="6"/>
        <v>0</v>
      </c>
      <c r="I166" s="123"/>
      <c r="J166" s="124">
        <f t="shared" si="7"/>
        <v>0</v>
      </c>
      <c r="K166" s="125">
        <f t="shared" si="8"/>
        <v>0</v>
      </c>
    </row>
    <row r="167" spans="1:11" ht="15">
      <c r="A167" s="59"/>
      <c r="B167" s="61"/>
      <c r="C167" s="61"/>
      <c r="D167" s="114"/>
      <c r="E167" s="122"/>
      <c r="F167" s="128"/>
      <c r="G167" s="123"/>
      <c r="H167" s="124">
        <f t="shared" si="6"/>
        <v>0</v>
      </c>
      <c r="I167" s="123"/>
      <c r="J167" s="124">
        <f t="shared" si="7"/>
        <v>0</v>
      </c>
      <c r="K167" s="125">
        <f t="shared" si="8"/>
        <v>0</v>
      </c>
    </row>
    <row r="168" spans="1:11" ht="15">
      <c r="A168" s="59"/>
      <c r="B168" s="61"/>
      <c r="C168" s="61"/>
      <c r="D168" s="114"/>
      <c r="E168" s="122"/>
      <c r="F168" s="128"/>
      <c r="G168" s="123"/>
      <c r="H168" s="124">
        <f t="shared" si="6"/>
        <v>0</v>
      </c>
      <c r="I168" s="123"/>
      <c r="J168" s="124">
        <f t="shared" si="7"/>
        <v>0</v>
      </c>
      <c r="K168" s="125">
        <f t="shared" si="8"/>
        <v>0</v>
      </c>
    </row>
    <row r="169" spans="1:11" ht="15">
      <c r="A169" s="59"/>
      <c r="B169" s="61"/>
      <c r="C169" s="61"/>
      <c r="D169" s="114"/>
      <c r="E169" s="122"/>
      <c r="F169" s="128"/>
      <c r="G169" s="123"/>
      <c r="H169" s="124">
        <f t="shared" si="6"/>
        <v>0</v>
      </c>
      <c r="I169" s="123"/>
      <c r="J169" s="124">
        <f t="shared" si="7"/>
        <v>0</v>
      </c>
      <c r="K169" s="125">
        <f t="shared" si="8"/>
        <v>0</v>
      </c>
    </row>
    <row r="170" spans="1:11" ht="15">
      <c r="A170" s="59"/>
      <c r="B170" s="61"/>
      <c r="C170" s="61"/>
      <c r="D170" s="114"/>
      <c r="E170" s="122"/>
      <c r="F170" s="128"/>
      <c r="G170" s="123"/>
      <c r="H170" s="124">
        <f t="shared" si="6"/>
        <v>0</v>
      </c>
      <c r="I170" s="123"/>
      <c r="J170" s="124">
        <f t="shared" si="7"/>
        <v>0</v>
      </c>
      <c r="K170" s="125">
        <f t="shared" si="8"/>
        <v>0</v>
      </c>
    </row>
    <row r="171" spans="1:11" ht="15">
      <c r="A171" s="59"/>
      <c r="B171" s="61"/>
      <c r="C171" s="61"/>
      <c r="D171" s="114"/>
      <c r="E171" s="122"/>
      <c r="F171" s="128"/>
      <c r="G171" s="123"/>
      <c r="H171" s="124">
        <f t="shared" si="6"/>
        <v>0</v>
      </c>
      <c r="I171" s="123"/>
      <c r="J171" s="124">
        <f t="shared" si="7"/>
        <v>0</v>
      </c>
      <c r="K171" s="125">
        <f t="shared" si="8"/>
        <v>0</v>
      </c>
    </row>
    <row r="172" spans="1:11" ht="15">
      <c r="A172" s="59"/>
      <c r="B172" s="61"/>
      <c r="C172" s="61"/>
      <c r="D172" s="114"/>
      <c r="E172" s="122"/>
      <c r="F172" s="128"/>
      <c r="G172" s="123"/>
      <c r="H172" s="124">
        <f t="shared" si="6"/>
        <v>0</v>
      </c>
      <c r="I172" s="123"/>
      <c r="J172" s="124">
        <f t="shared" si="7"/>
        <v>0</v>
      </c>
      <c r="K172" s="125">
        <f t="shared" si="8"/>
        <v>0</v>
      </c>
    </row>
    <row r="173" spans="1:11" ht="15">
      <c r="A173" s="59"/>
      <c r="B173" s="61"/>
      <c r="C173" s="61"/>
      <c r="D173" s="114"/>
      <c r="E173" s="122"/>
      <c r="F173" s="128"/>
      <c r="G173" s="123"/>
      <c r="H173" s="124">
        <f t="shared" si="6"/>
        <v>0</v>
      </c>
      <c r="I173" s="123"/>
      <c r="J173" s="124">
        <f t="shared" si="7"/>
        <v>0</v>
      </c>
      <c r="K173" s="125">
        <f t="shared" si="8"/>
        <v>0</v>
      </c>
    </row>
    <row r="174" spans="1:11" ht="15">
      <c r="A174" s="59"/>
      <c r="B174" s="61"/>
      <c r="C174" s="61"/>
      <c r="D174" s="114"/>
      <c r="E174" s="122"/>
      <c r="F174" s="128"/>
      <c r="G174" s="123"/>
      <c r="H174" s="124">
        <f t="shared" si="6"/>
        <v>0</v>
      </c>
      <c r="I174" s="123"/>
      <c r="J174" s="124">
        <f t="shared" si="7"/>
        <v>0</v>
      </c>
      <c r="K174" s="125">
        <f t="shared" si="8"/>
        <v>0</v>
      </c>
    </row>
    <row r="175" spans="1:11" ht="15">
      <c r="A175" s="59"/>
      <c r="B175" s="61"/>
      <c r="C175" s="61"/>
      <c r="D175" s="114"/>
      <c r="E175" s="122"/>
      <c r="F175" s="128"/>
      <c r="G175" s="123"/>
      <c r="H175" s="124">
        <f t="shared" si="6"/>
        <v>0</v>
      </c>
      <c r="I175" s="123"/>
      <c r="J175" s="124">
        <f t="shared" si="7"/>
        <v>0</v>
      </c>
      <c r="K175" s="125">
        <f t="shared" si="8"/>
        <v>0</v>
      </c>
    </row>
    <row r="176" spans="1:11" ht="15">
      <c r="A176" s="59"/>
      <c r="B176" s="61"/>
      <c r="C176" s="61"/>
      <c r="D176" s="114"/>
      <c r="E176" s="122"/>
      <c r="F176" s="128"/>
      <c r="G176" s="123"/>
      <c r="H176" s="124">
        <f t="shared" si="6"/>
        <v>0</v>
      </c>
      <c r="I176" s="123"/>
      <c r="J176" s="124">
        <f t="shared" si="7"/>
        <v>0</v>
      </c>
      <c r="K176" s="125">
        <f t="shared" si="8"/>
        <v>0</v>
      </c>
    </row>
    <row r="177" spans="1:11" ht="15">
      <c r="A177" s="59"/>
      <c r="B177" s="61"/>
      <c r="C177" s="61"/>
      <c r="D177" s="114"/>
      <c r="E177" s="122"/>
      <c r="F177" s="128"/>
      <c r="G177" s="123"/>
      <c r="H177" s="124">
        <f t="shared" si="6"/>
        <v>0</v>
      </c>
      <c r="I177" s="123"/>
      <c r="J177" s="124">
        <f t="shared" si="7"/>
        <v>0</v>
      </c>
      <c r="K177" s="125">
        <f t="shared" si="8"/>
        <v>0</v>
      </c>
    </row>
    <row r="178" spans="1:11" ht="15">
      <c r="A178" s="59"/>
      <c r="B178" s="61"/>
      <c r="C178" s="61"/>
      <c r="D178" s="114"/>
      <c r="E178" s="122"/>
      <c r="F178" s="128"/>
      <c r="G178" s="123"/>
      <c r="H178" s="124">
        <f t="shared" si="6"/>
        <v>0</v>
      </c>
      <c r="I178" s="123"/>
      <c r="J178" s="124">
        <f t="shared" si="7"/>
        <v>0</v>
      </c>
      <c r="K178" s="125">
        <f t="shared" si="8"/>
        <v>0</v>
      </c>
    </row>
    <row r="179" spans="1:11" ht="15">
      <c r="A179" s="59"/>
      <c r="B179" s="61"/>
      <c r="C179" s="61"/>
      <c r="D179" s="114"/>
      <c r="E179" s="122"/>
      <c r="F179" s="128"/>
      <c r="G179" s="123"/>
      <c r="H179" s="124">
        <f t="shared" si="6"/>
        <v>0</v>
      </c>
      <c r="I179" s="123"/>
      <c r="J179" s="124">
        <f t="shared" si="7"/>
        <v>0</v>
      </c>
      <c r="K179" s="125">
        <f t="shared" si="8"/>
        <v>0</v>
      </c>
    </row>
    <row r="180" spans="1:11" ht="15">
      <c r="A180" s="59"/>
      <c r="B180" s="61"/>
      <c r="C180" s="61"/>
      <c r="D180" s="114"/>
      <c r="E180" s="122"/>
      <c r="F180" s="128"/>
      <c r="G180" s="123"/>
      <c r="H180" s="124">
        <f t="shared" si="6"/>
        <v>0</v>
      </c>
      <c r="I180" s="123"/>
      <c r="J180" s="124">
        <f t="shared" si="7"/>
        <v>0</v>
      </c>
      <c r="K180" s="125">
        <f t="shared" si="8"/>
        <v>0</v>
      </c>
    </row>
    <row r="181" spans="1:11" ht="15">
      <c r="A181" s="59"/>
      <c r="B181" s="61"/>
      <c r="C181" s="61"/>
      <c r="D181" s="114"/>
      <c r="E181" s="122"/>
      <c r="F181" s="128"/>
      <c r="G181" s="123"/>
      <c r="H181" s="124">
        <f t="shared" si="6"/>
        <v>0</v>
      </c>
      <c r="I181" s="123"/>
      <c r="J181" s="124">
        <f t="shared" si="7"/>
        <v>0</v>
      </c>
      <c r="K181" s="125">
        <f t="shared" si="8"/>
        <v>0</v>
      </c>
    </row>
    <row r="182" spans="1:11" ht="15">
      <c r="A182" s="59"/>
      <c r="B182" s="61"/>
      <c r="C182" s="61"/>
      <c r="D182" s="114"/>
      <c r="E182" s="122"/>
      <c r="F182" s="128"/>
      <c r="G182" s="123"/>
      <c r="H182" s="124">
        <f t="shared" si="6"/>
        <v>0</v>
      </c>
      <c r="I182" s="123"/>
      <c r="J182" s="124">
        <f t="shared" si="7"/>
        <v>0</v>
      </c>
      <c r="K182" s="125">
        <f t="shared" si="8"/>
        <v>0</v>
      </c>
    </row>
    <row r="183" spans="1:11" ht="15">
      <c r="A183" s="59"/>
      <c r="B183" s="61"/>
      <c r="C183" s="61"/>
      <c r="D183" s="114"/>
      <c r="E183" s="122"/>
      <c r="F183" s="128"/>
      <c r="G183" s="123"/>
      <c r="H183" s="124">
        <f t="shared" si="6"/>
        <v>0</v>
      </c>
      <c r="I183" s="123"/>
      <c r="J183" s="124">
        <f t="shared" si="7"/>
        <v>0</v>
      </c>
      <c r="K183" s="125">
        <f t="shared" si="8"/>
        <v>0</v>
      </c>
    </row>
    <row r="184" spans="1:11" ht="15">
      <c r="A184" s="59"/>
      <c r="B184" s="61"/>
      <c r="C184" s="61"/>
      <c r="D184" s="114"/>
      <c r="E184" s="122"/>
      <c r="F184" s="128"/>
      <c r="G184" s="123"/>
      <c r="H184" s="124">
        <f t="shared" si="6"/>
        <v>0</v>
      </c>
      <c r="I184" s="123"/>
      <c r="J184" s="124">
        <f t="shared" si="7"/>
        <v>0</v>
      </c>
      <c r="K184" s="125">
        <f t="shared" si="8"/>
        <v>0</v>
      </c>
    </row>
    <row r="185" spans="1:11" ht="15">
      <c r="A185" s="59"/>
      <c r="B185" s="61"/>
      <c r="C185" s="61"/>
      <c r="D185" s="114"/>
      <c r="E185" s="122"/>
      <c r="F185" s="128"/>
      <c r="G185" s="123"/>
      <c r="H185" s="124">
        <f t="shared" si="6"/>
        <v>0</v>
      </c>
      <c r="I185" s="123"/>
      <c r="J185" s="124">
        <f t="shared" si="7"/>
        <v>0</v>
      </c>
      <c r="K185" s="125">
        <f t="shared" si="8"/>
        <v>0</v>
      </c>
    </row>
    <row r="186" spans="1:11" ht="15">
      <c r="A186" s="59"/>
      <c r="B186" s="61"/>
      <c r="C186" s="61"/>
      <c r="D186" s="114"/>
      <c r="E186" s="122"/>
      <c r="F186" s="128"/>
      <c r="G186" s="123"/>
      <c r="H186" s="124">
        <f t="shared" si="6"/>
        <v>0</v>
      </c>
      <c r="I186" s="123"/>
      <c r="J186" s="124">
        <f t="shared" si="7"/>
        <v>0</v>
      </c>
      <c r="K186" s="125">
        <f t="shared" si="8"/>
        <v>0</v>
      </c>
    </row>
    <row r="187" spans="1:11" ht="15">
      <c r="A187" s="59"/>
      <c r="B187" s="61"/>
      <c r="C187" s="61"/>
      <c r="D187" s="114"/>
      <c r="E187" s="122"/>
      <c r="F187" s="128"/>
      <c r="G187" s="123"/>
      <c r="H187" s="124">
        <f t="shared" si="6"/>
        <v>0</v>
      </c>
      <c r="I187" s="123"/>
      <c r="J187" s="124">
        <f t="shared" si="7"/>
        <v>0</v>
      </c>
      <c r="K187" s="125">
        <f t="shared" si="8"/>
        <v>0</v>
      </c>
    </row>
    <row r="188" spans="1:11" ht="15">
      <c r="A188" s="59"/>
      <c r="B188" s="61"/>
      <c r="C188" s="61"/>
      <c r="D188" s="114"/>
      <c r="E188" s="122"/>
      <c r="F188" s="128"/>
      <c r="G188" s="123"/>
      <c r="H188" s="124">
        <f t="shared" si="6"/>
        <v>0</v>
      </c>
      <c r="I188" s="123"/>
      <c r="J188" s="124">
        <f t="shared" si="7"/>
        <v>0</v>
      </c>
      <c r="K188" s="125">
        <f t="shared" si="8"/>
        <v>0</v>
      </c>
    </row>
    <row r="189" spans="1:11" ht="15">
      <c r="A189" s="59"/>
      <c r="B189" s="61"/>
      <c r="C189" s="61"/>
      <c r="D189" s="114"/>
      <c r="E189" s="122"/>
      <c r="F189" s="128"/>
      <c r="G189" s="123"/>
      <c r="H189" s="124">
        <f t="shared" si="6"/>
        <v>0</v>
      </c>
      <c r="I189" s="123"/>
      <c r="J189" s="124">
        <f t="shared" si="7"/>
        <v>0</v>
      </c>
      <c r="K189" s="125">
        <f t="shared" si="8"/>
        <v>0</v>
      </c>
    </row>
    <row r="190" spans="1:11" ht="15">
      <c r="A190" s="59"/>
      <c r="B190" s="61"/>
      <c r="C190" s="61"/>
      <c r="D190" s="114"/>
      <c r="E190" s="122"/>
      <c r="F190" s="128"/>
      <c r="G190" s="123"/>
      <c r="H190" s="124">
        <f t="shared" si="6"/>
        <v>0</v>
      </c>
      <c r="I190" s="123"/>
      <c r="J190" s="124">
        <f t="shared" si="7"/>
        <v>0</v>
      </c>
      <c r="K190" s="125">
        <f t="shared" si="8"/>
        <v>0</v>
      </c>
    </row>
    <row r="191" spans="1:11" ht="15">
      <c r="A191" s="59"/>
      <c r="B191" s="61"/>
      <c r="C191" s="61"/>
      <c r="D191" s="114"/>
      <c r="E191" s="122"/>
      <c r="F191" s="128"/>
      <c r="G191" s="123"/>
      <c r="H191" s="124">
        <f t="shared" si="6"/>
        <v>0</v>
      </c>
      <c r="I191" s="123"/>
      <c r="J191" s="124">
        <f t="shared" si="7"/>
        <v>0</v>
      </c>
      <c r="K191" s="125">
        <f t="shared" si="8"/>
        <v>0</v>
      </c>
    </row>
    <row r="192" spans="1:11" ht="15">
      <c r="A192" s="59"/>
      <c r="B192" s="61"/>
      <c r="C192" s="61"/>
      <c r="D192" s="114"/>
      <c r="E192" s="122"/>
      <c r="F192" s="128"/>
      <c r="G192" s="123"/>
      <c r="H192" s="124">
        <f t="shared" si="6"/>
        <v>0</v>
      </c>
      <c r="I192" s="123"/>
      <c r="J192" s="124">
        <f t="shared" si="7"/>
        <v>0</v>
      </c>
      <c r="K192" s="125">
        <f t="shared" si="8"/>
        <v>0</v>
      </c>
    </row>
    <row r="193" spans="1:11" ht="15">
      <c r="A193" s="59"/>
      <c r="B193" s="61"/>
      <c r="C193" s="61"/>
      <c r="D193" s="114"/>
      <c r="E193" s="122"/>
      <c r="F193" s="128"/>
      <c r="G193" s="123"/>
      <c r="H193" s="124">
        <f t="shared" si="6"/>
        <v>0</v>
      </c>
      <c r="I193" s="123"/>
      <c r="J193" s="124">
        <f t="shared" si="7"/>
        <v>0</v>
      </c>
      <c r="K193" s="125">
        <f t="shared" si="8"/>
        <v>0</v>
      </c>
    </row>
    <row r="194" spans="1:11" ht="15">
      <c r="A194" s="59"/>
      <c r="B194" s="61"/>
      <c r="C194" s="61"/>
      <c r="D194" s="114"/>
      <c r="E194" s="122"/>
      <c r="F194" s="128"/>
      <c r="G194" s="123"/>
      <c r="H194" s="124">
        <f t="shared" si="6"/>
        <v>0</v>
      </c>
      <c r="I194" s="123"/>
      <c r="J194" s="124">
        <f t="shared" si="7"/>
        <v>0</v>
      </c>
      <c r="K194" s="125">
        <f t="shared" si="8"/>
        <v>0</v>
      </c>
    </row>
    <row r="195" spans="1:11" ht="15">
      <c r="A195" s="59"/>
      <c r="B195" s="61"/>
      <c r="C195" s="61"/>
      <c r="D195" s="114"/>
      <c r="E195" s="122"/>
      <c r="F195" s="128"/>
      <c r="G195" s="123"/>
      <c r="H195" s="124">
        <f t="shared" si="6"/>
        <v>0</v>
      </c>
      <c r="I195" s="123"/>
      <c r="J195" s="124">
        <f t="shared" si="7"/>
        <v>0</v>
      </c>
      <c r="K195" s="125">
        <f t="shared" si="8"/>
        <v>0</v>
      </c>
    </row>
    <row r="196" spans="1:11" ht="15">
      <c r="A196" s="59"/>
      <c r="B196" s="61"/>
      <c r="C196" s="61"/>
      <c r="D196" s="114"/>
      <c r="E196" s="122"/>
      <c r="F196" s="128"/>
      <c r="G196" s="123"/>
      <c r="H196" s="124">
        <f t="shared" si="6"/>
        <v>0</v>
      </c>
      <c r="I196" s="123"/>
      <c r="J196" s="124">
        <f t="shared" si="7"/>
        <v>0</v>
      </c>
      <c r="K196" s="125">
        <f t="shared" si="8"/>
        <v>0</v>
      </c>
    </row>
    <row r="197" spans="1:11" ht="15">
      <c r="A197" s="59"/>
      <c r="B197" s="61"/>
      <c r="C197" s="61"/>
      <c r="D197" s="114"/>
      <c r="E197" s="122"/>
      <c r="F197" s="128"/>
      <c r="G197" s="123"/>
      <c r="H197" s="124">
        <f t="shared" si="6"/>
        <v>0</v>
      </c>
      <c r="I197" s="123"/>
      <c r="J197" s="124">
        <f t="shared" si="7"/>
        <v>0</v>
      </c>
      <c r="K197" s="125">
        <f t="shared" si="8"/>
        <v>0</v>
      </c>
    </row>
    <row r="198" spans="1:11" ht="15">
      <c r="A198" s="59"/>
      <c r="B198" s="61"/>
      <c r="C198" s="61"/>
      <c r="D198" s="114"/>
      <c r="E198" s="122"/>
      <c r="F198" s="128"/>
      <c r="G198" s="123"/>
      <c r="H198" s="124">
        <f t="shared" si="6"/>
        <v>0</v>
      </c>
      <c r="I198" s="123"/>
      <c r="J198" s="124">
        <f t="shared" si="7"/>
        <v>0</v>
      </c>
      <c r="K198" s="125">
        <f t="shared" si="8"/>
        <v>0</v>
      </c>
    </row>
    <row r="199" spans="1:11" ht="15">
      <c r="A199" s="59"/>
      <c r="B199" s="61"/>
      <c r="C199" s="61"/>
      <c r="D199" s="114"/>
      <c r="E199" s="122"/>
      <c r="F199" s="128"/>
      <c r="G199" s="123"/>
      <c r="H199" s="124">
        <f t="shared" si="6"/>
        <v>0</v>
      </c>
      <c r="I199" s="123"/>
      <c r="J199" s="124">
        <f t="shared" si="7"/>
        <v>0</v>
      </c>
      <c r="K199" s="125">
        <f t="shared" si="8"/>
        <v>0</v>
      </c>
    </row>
    <row r="200" spans="1:11" ht="15">
      <c r="A200" s="59"/>
      <c r="B200" s="61"/>
      <c r="C200" s="61"/>
      <c r="D200" s="114"/>
      <c r="E200" s="122"/>
      <c r="F200" s="128"/>
      <c r="G200" s="123"/>
      <c r="H200" s="124">
        <f t="shared" si="6"/>
        <v>0</v>
      </c>
      <c r="I200" s="123"/>
      <c r="J200" s="124">
        <f t="shared" si="7"/>
        <v>0</v>
      </c>
      <c r="K200" s="125">
        <f t="shared" si="8"/>
        <v>0</v>
      </c>
    </row>
    <row r="201" spans="1:11" ht="15">
      <c r="A201" s="59"/>
      <c r="B201" s="61"/>
      <c r="C201" s="61"/>
      <c r="D201" s="114"/>
      <c r="E201" s="122"/>
      <c r="F201" s="128"/>
      <c r="G201" s="123"/>
      <c r="H201" s="124">
        <f t="shared" si="6"/>
        <v>0</v>
      </c>
      <c r="I201" s="123"/>
      <c r="J201" s="124">
        <f t="shared" si="7"/>
        <v>0</v>
      </c>
      <c r="K201" s="125">
        <f t="shared" si="8"/>
        <v>0</v>
      </c>
    </row>
    <row r="202" spans="1:11" ht="15">
      <c r="A202" s="59"/>
      <c r="B202" s="61"/>
      <c r="C202" s="61"/>
      <c r="D202" s="114"/>
      <c r="E202" s="122"/>
      <c r="F202" s="128"/>
      <c r="G202" s="123"/>
      <c r="H202" s="124">
        <f t="shared" si="6"/>
        <v>0</v>
      </c>
      <c r="I202" s="123"/>
      <c r="J202" s="124">
        <f t="shared" si="7"/>
        <v>0</v>
      </c>
      <c r="K202" s="125">
        <f t="shared" si="8"/>
        <v>0</v>
      </c>
    </row>
    <row r="203" spans="1:11" ht="15">
      <c r="A203" s="59"/>
      <c r="B203" s="61"/>
      <c r="C203" s="61"/>
      <c r="D203" s="114"/>
      <c r="E203" s="122"/>
      <c r="F203" s="128"/>
      <c r="G203" s="123"/>
      <c r="H203" s="124">
        <f t="shared" si="6"/>
        <v>0</v>
      </c>
      <c r="I203" s="123"/>
      <c r="J203" s="124">
        <f t="shared" si="7"/>
        <v>0</v>
      </c>
      <c r="K203" s="125">
        <f t="shared" si="8"/>
        <v>0</v>
      </c>
    </row>
    <row r="204" spans="1:11" ht="15">
      <c r="A204" s="59"/>
      <c r="B204" s="61"/>
      <c r="C204" s="61"/>
      <c r="D204" s="114"/>
      <c r="E204" s="122"/>
      <c r="F204" s="128"/>
      <c r="G204" s="123"/>
      <c r="H204" s="124">
        <f t="shared" si="6"/>
        <v>0</v>
      </c>
      <c r="I204" s="123"/>
      <c r="J204" s="124">
        <f t="shared" si="7"/>
        <v>0</v>
      </c>
      <c r="K204" s="125">
        <f t="shared" si="8"/>
        <v>0</v>
      </c>
    </row>
    <row r="205" spans="1:11" ht="15">
      <c r="A205" s="59"/>
      <c r="B205" s="61"/>
      <c r="C205" s="61"/>
      <c r="D205" s="114"/>
      <c r="E205" s="122"/>
      <c r="F205" s="128"/>
      <c r="G205" s="123"/>
      <c r="H205" s="124">
        <f t="shared" si="6"/>
        <v>0</v>
      </c>
      <c r="I205" s="123"/>
      <c r="J205" s="124">
        <f t="shared" si="7"/>
        <v>0</v>
      </c>
      <c r="K205" s="125">
        <f t="shared" si="8"/>
        <v>0</v>
      </c>
    </row>
    <row r="206" spans="1:11" ht="15">
      <c r="A206" s="59"/>
      <c r="B206" s="61"/>
      <c r="C206" s="61"/>
      <c r="D206" s="114"/>
      <c r="E206" s="122"/>
      <c r="F206" s="128"/>
      <c r="G206" s="123"/>
      <c r="H206" s="124">
        <f aca="true" t="shared" si="9" ref="H206:H259">ROUND(+E206*G206,0)</f>
        <v>0</v>
      </c>
      <c r="I206" s="123"/>
      <c r="J206" s="124">
        <f aca="true" t="shared" si="10" ref="J206:J259">ROUND(+E206*I206,0)</f>
        <v>0</v>
      </c>
      <c r="K206" s="125">
        <f aca="true" t="shared" si="11" ref="K206:K259">J206+H206</f>
        <v>0</v>
      </c>
    </row>
    <row r="207" spans="1:11" ht="15">
      <c r="A207" s="59"/>
      <c r="B207" s="61"/>
      <c r="C207" s="61"/>
      <c r="D207" s="114"/>
      <c r="E207" s="122"/>
      <c r="F207" s="128"/>
      <c r="G207" s="123"/>
      <c r="H207" s="124">
        <f t="shared" si="9"/>
        <v>0</v>
      </c>
      <c r="I207" s="123"/>
      <c r="J207" s="124">
        <f t="shared" si="10"/>
        <v>0</v>
      </c>
      <c r="K207" s="125">
        <f t="shared" si="11"/>
        <v>0</v>
      </c>
    </row>
    <row r="208" spans="1:11" ht="15">
      <c r="A208" s="59"/>
      <c r="B208" s="61"/>
      <c r="C208" s="61"/>
      <c r="D208" s="114"/>
      <c r="E208" s="122"/>
      <c r="F208" s="128"/>
      <c r="G208" s="123"/>
      <c r="H208" s="124">
        <f t="shared" si="9"/>
        <v>0</v>
      </c>
      <c r="I208" s="123"/>
      <c r="J208" s="124">
        <f t="shared" si="10"/>
        <v>0</v>
      </c>
      <c r="K208" s="125">
        <f t="shared" si="11"/>
        <v>0</v>
      </c>
    </row>
    <row r="209" spans="1:11" ht="15">
      <c r="A209" s="59"/>
      <c r="B209" s="61"/>
      <c r="C209" s="61"/>
      <c r="D209" s="114"/>
      <c r="E209" s="122"/>
      <c r="F209" s="128"/>
      <c r="G209" s="123"/>
      <c r="H209" s="124">
        <f t="shared" si="9"/>
        <v>0</v>
      </c>
      <c r="I209" s="123"/>
      <c r="J209" s="124">
        <f t="shared" si="10"/>
        <v>0</v>
      </c>
      <c r="K209" s="125">
        <f t="shared" si="11"/>
        <v>0</v>
      </c>
    </row>
    <row r="210" spans="1:11" ht="15">
      <c r="A210" s="59"/>
      <c r="B210" s="61"/>
      <c r="C210" s="61"/>
      <c r="D210" s="114"/>
      <c r="E210" s="122"/>
      <c r="F210" s="128"/>
      <c r="G210" s="123"/>
      <c r="H210" s="124">
        <f t="shared" si="9"/>
        <v>0</v>
      </c>
      <c r="I210" s="123"/>
      <c r="J210" s="124">
        <f t="shared" si="10"/>
        <v>0</v>
      </c>
      <c r="K210" s="125">
        <f t="shared" si="11"/>
        <v>0</v>
      </c>
    </row>
    <row r="211" spans="1:11" ht="15">
      <c r="A211" s="59"/>
      <c r="B211" s="61"/>
      <c r="C211" s="61"/>
      <c r="D211" s="114"/>
      <c r="E211" s="122"/>
      <c r="F211" s="128"/>
      <c r="G211" s="123"/>
      <c r="H211" s="124">
        <f t="shared" si="9"/>
        <v>0</v>
      </c>
      <c r="I211" s="123"/>
      <c r="J211" s="124">
        <f t="shared" si="10"/>
        <v>0</v>
      </c>
      <c r="K211" s="125">
        <f t="shared" si="11"/>
        <v>0</v>
      </c>
    </row>
    <row r="212" spans="1:11" ht="15">
      <c r="A212" s="59"/>
      <c r="B212" s="61"/>
      <c r="C212" s="61"/>
      <c r="D212" s="114"/>
      <c r="E212" s="122"/>
      <c r="F212" s="128"/>
      <c r="G212" s="123"/>
      <c r="H212" s="124">
        <f t="shared" si="9"/>
        <v>0</v>
      </c>
      <c r="I212" s="123"/>
      <c r="J212" s="124">
        <f t="shared" si="10"/>
        <v>0</v>
      </c>
      <c r="K212" s="125">
        <f t="shared" si="11"/>
        <v>0</v>
      </c>
    </row>
    <row r="213" spans="1:11" ht="15">
      <c r="A213" s="59"/>
      <c r="B213" s="61"/>
      <c r="C213" s="61"/>
      <c r="D213" s="114"/>
      <c r="E213" s="122"/>
      <c r="F213" s="128"/>
      <c r="G213" s="123"/>
      <c r="H213" s="124">
        <f t="shared" si="9"/>
        <v>0</v>
      </c>
      <c r="I213" s="123"/>
      <c r="J213" s="124">
        <f t="shared" si="10"/>
        <v>0</v>
      </c>
      <c r="K213" s="125">
        <f t="shared" si="11"/>
        <v>0</v>
      </c>
    </row>
    <row r="214" spans="1:11" ht="15">
      <c r="A214" s="59"/>
      <c r="B214" s="61"/>
      <c r="C214" s="61"/>
      <c r="D214" s="114"/>
      <c r="E214" s="122"/>
      <c r="F214" s="128"/>
      <c r="G214" s="123"/>
      <c r="H214" s="124">
        <f t="shared" si="9"/>
        <v>0</v>
      </c>
      <c r="I214" s="123"/>
      <c r="J214" s="124">
        <f t="shared" si="10"/>
        <v>0</v>
      </c>
      <c r="K214" s="125">
        <f t="shared" si="11"/>
        <v>0</v>
      </c>
    </row>
    <row r="215" spans="1:11" ht="15">
      <c r="A215" s="59"/>
      <c r="B215" s="61"/>
      <c r="C215" s="61"/>
      <c r="D215" s="114"/>
      <c r="E215" s="122"/>
      <c r="F215" s="128"/>
      <c r="G215" s="123"/>
      <c r="H215" s="124">
        <f t="shared" si="9"/>
        <v>0</v>
      </c>
      <c r="I215" s="123"/>
      <c r="J215" s="124">
        <f t="shared" si="10"/>
        <v>0</v>
      </c>
      <c r="K215" s="125">
        <f t="shared" si="11"/>
        <v>0</v>
      </c>
    </row>
    <row r="216" spans="1:11" ht="15">
      <c r="A216" s="59"/>
      <c r="B216" s="61"/>
      <c r="C216" s="61"/>
      <c r="D216" s="114"/>
      <c r="E216" s="122"/>
      <c r="F216" s="128"/>
      <c r="G216" s="123"/>
      <c r="H216" s="124">
        <f t="shared" si="9"/>
        <v>0</v>
      </c>
      <c r="I216" s="123"/>
      <c r="J216" s="124">
        <f t="shared" si="10"/>
        <v>0</v>
      </c>
      <c r="K216" s="125">
        <f t="shared" si="11"/>
        <v>0</v>
      </c>
    </row>
    <row r="217" spans="1:11" ht="15">
      <c r="A217" s="59"/>
      <c r="B217" s="61"/>
      <c r="C217" s="61"/>
      <c r="D217" s="114"/>
      <c r="E217" s="122"/>
      <c r="F217" s="128"/>
      <c r="G217" s="123"/>
      <c r="H217" s="124">
        <f t="shared" si="9"/>
        <v>0</v>
      </c>
      <c r="I217" s="123"/>
      <c r="J217" s="124">
        <f t="shared" si="10"/>
        <v>0</v>
      </c>
      <c r="K217" s="125">
        <f t="shared" si="11"/>
        <v>0</v>
      </c>
    </row>
    <row r="218" spans="1:11" ht="15">
      <c r="A218" s="59"/>
      <c r="B218" s="61"/>
      <c r="C218" s="61"/>
      <c r="D218" s="114"/>
      <c r="E218" s="122"/>
      <c r="F218" s="128"/>
      <c r="G218" s="123"/>
      <c r="H218" s="124">
        <f t="shared" si="9"/>
        <v>0</v>
      </c>
      <c r="I218" s="123"/>
      <c r="J218" s="124">
        <f t="shared" si="10"/>
        <v>0</v>
      </c>
      <c r="K218" s="125">
        <f t="shared" si="11"/>
        <v>0</v>
      </c>
    </row>
    <row r="219" spans="1:11" ht="15">
      <c r="A219" s="59"/>
      <c r="B219" s="61"/>
      <c r="C219" s="61"/>
      <c r="D219" s="114"/>
      <c r="E219" s="122"/>
      <c r="F219" s="128"/>
      <c r="G219" s="123"/>
      <c r="H219" s="124">
        <f t="shared" si="9"/>
        <v>0</v>
      </c>
      <c r="I219" s="123"/>
      <c r="J219" s="124">
        <f t="shared" si="10"/>
        <v>0</v>
      </c>
      <c r="K219" s="125">
        <f t="shared" si="11"/>
        <v>0</v>
      </c>
    </row>
    <row r="220" spans="1:11" ht="15">
      <c r="A220" s="59"/>
      <c r="B220" s="61"/>
      <c r="C220" s="61"/>
      <c r="D220" s="114"/>
      <c r="E220" s="122"/>
      <c r="F220" s="128"/>
      <c r="G220" s="123"/>
      <c r="H220" s="124">
        <f t="shared" si="9"/>
        <v>0</v>
      </c>
      <c r="I220" s="123"/>
      <c r="J220" s="124">
        <f t="shared" si="10"/>
        <v>0</v>
      </c>
      <c r="K220" s="125">
        <f t="shared" si="11"/>
        <v>0</v>
      </c>
    </row>
    <row r="221" spans="1:11" ht="15">
      <c r="A221" s="59"/>
      <c r="B221" s="61"/>
      <c r="C221" s="61"/>
      <c r="D221" s="114"/>
      <c r="E221" s="122"/>
      <c r="F221" s="128"/>
      <c r="G221" s="123"/>
      <c r="H221" s="124">
        <f t="shared" si="9"/>
        <v>0</v>
      </c>
      <c r="I221" s="123"/>
      <c r="J221" s="124">
        <f t="shared" si="10"/>
        <v>0</v>
      </c>
      <c r="K221" s="125">
        <f t="shared" si="11"/>
        <v>0</v>
      </c>
    </row>
    <row r="222" spans="1:11" ht="15">
      <c r="A222" s="59"/>
      <c r="B222" s="61"/>
      <c r="C222" s="61"/>
      <c r="D222" s="114"/>
      <c r="E222" s="122"/>
      <c r="F222" s="128"/>
      <c r="G222" s="123"/>
      <c r="H222" s="124">
        <f t="shared" si="9"/>
        <v>0</v>
      </c>
      <c r="I222" s="123"/>
      <c r="J222" s="124">
        <f t="shared" si="10"/>
        <v>0</v>
      </c>
      <c r="K222" s="125">
        <f t="shared" si="11"/>
        <v>0</v>
      </c>
    </row>
    <row r="223" spans="1:11" ht="15">
      <c r="A223" s="59"/>
      <c r="B223" s="61"/>
      <c r="C223" s="61"/>
      <c r="D223" s="114"/>
      <c r="E223" s="122"/>
      <c r="F223" s="128"/>
      <c r="G223" s="123"/>
      <c r="H223" s="124">
        <f t="shared" si="9"/>
        <v>0</v>
      </c>
      <c r="I223" s="123"/>
      <c r="J223" s="124">
        <f t="shared" si="10"/>
        <v>0</v>
      </c>
      <c r="K223" s="125">
        <f t="shared" si="11"/>
        <v>0</v>
      </c>
    </row>
    <row r="224" spans="1:11" ht="15">
      <c r="A224" s="59"/>
      <c r="B224" s="61"/>
      <c r="C224" s="61"/>
      <c r="D224" s="114"/>
      <c r="E224" s="122"/>
      <c r="F224" s="128"/>
      <c r="G224" s="123"/>
      <c r="H224" s="124">
        <f t="shared" si="9"/>
        <v>0</v>
      </c>
      <c r="I224" s="123"/>
      <c r="J224" s="124">
        <f t="shared" si="10"/>
        <v>0</v>
      </c>
      <c r="K224" s="125">
        <f t="shared" si="11"/>
        <v>0</v>
      </c>
    </row>
    <row r="225" spans="1:11" ht="15">
      <c r="A225" s="59"/>
      <c r="B225" s="61"/>
      <c r="C225" s="61"/>
      <c r="D225" s="114"/>
      <c r="E225" s="122"/>
      <c r="F225" s="128"/>
      <c r="G225" s="123"/>
      <c r="H225" s="124">
        <f t="shared" si="9"/>
        <v>0</v>
      </c>
      <c r="I225" s="123"/>
      <c r="J225" s="124">
        <f t="shared" si="10"/>
        <v>0</v>
      </c>
      <c r="K225" s="125">
        <f t="shared" si="11"/>
        <v>0</v>
      </c>
    </row>
    <row r="226" spans="1:11" ht="15">
      <c r="A226" s="59"/>
      <c r="B226" s="61"/>
      <c r="C226" s="61"/>
      <c r="D226" s="114"/>
      <c r="E226" s="122"/>
      <c r="F226" s="128"/>
      <c r="G226" s="123"/>
      <c r="H226" s="124">
        <f t="shared" si="9"/>
        <v>0</v>
      </c>
      <c r="I226" s="123"/>
      <c r="J226" s="124">
        <f t="shared" si="10"/>
        <v>0</v>
      </c>
      <c r="K226" s="125">
        <f t="shared" si="11"/>
        <v>0</v>
      </c>
    </row>
    <row r="227" spans="1:11" ht="15">
      <c r="A227" s="59"/>
      <c r="B227" s="61"/>
      <c r="C227" s="61"/>
      <c r="D227" s="114"/>
      <c r="E227" s="122"/>
      <c r="F227" s="128"/>
      <c r="G227" s="123"/>
      <c r="H227" s="124">
        <f t="shared" si="9"/>
        <v>0</v>
      </c>
      <c r="I227" s="123"/>
      <c r="J227" s="124">
        <f t="shared" si="10"/>
        <v>0</v>
      </c>
      <c r="K227" s="125">
        <f t="shared" si="11"/>
        <v>0</v>
      </c>
    </row>
    <row r="228" spans="1:11" ht="15">
      <c r="A228" s="59"/>
      <c r="B228" s="61"/>
      <c r="C228" s="61"/>
      <c r="D228" s="114"/>
      <c r="E228" s="122"/>
      <c r="F228" s="128"/>
      <c r="G228" s="123"/>
      <c r="H228" s="124">
        <f t="shared" si="9"/>
        <v>0</v>
      </c>
      <c r="I228" s="123"/>
      <c r="J228" s="124">
        <f t="shared" si="10"/>
        <v>0</v>
      </c>
      <c r="K228" s="125">
        <f t="shared" si="11"/>
        <v>0</v>
      </c>
    </row>
    <row r="229" spans="1:11" ht="15">
      <c r="A229" s="59"/>
      <c r="B229" s="61"/>
      <c r="C229" s="61"/>
      <c r="D229" s="114"/>
      <c r="E229" s="122"/>
      <c r="F229" s="128"/>
      <c r="G229" s="123"/>
      <c r="H229" s="124">
        <f t="shared" si="9"/>
        <v>0</v>
      </c>
      <c r="I229" s="123"/>
      <c r="J229" s="124">
        <f t="shared" si="10"/>
        <v>0</v>
      </c>
      <c r="K229" s="125">
        <f t="shared" si="11"/>
        <v>0</v>
      </c>
    </row>
    <row r="230" spans="1:11" ht="15">
      <c r="A230" s="59"/>
      <c r="B230" s="61"/>
      <c r="C230" s="61"/>
      <c r="D230" s="114"/>
      <c r="E230" s="122"/>
      <c r="F230" s="128"/>
      <c r="G230" s="123"/>
      <c r="H230" s="124">
        <f t="shared" si="9"/>
        <v>0</v>
      </c>
      <c r="I230" s="123"/>
      <c r="J230" s="124">
        <f t="shared" si="10"/>
        <v>0</v>
      </c>
      <c r="K230" s="125">
        <f t="shared" si="11"/>
        <v>0</v>
      </c>
    </row>
    <row r="231" spans="1:11" ht="15">
      <c r="A231" s="59"/>
      <c r="B231" s="61"/>
      <c r="C231" s="61"/>
      <c r="D231" s="114"/>
      <c r="E231" s="122"/>
      <c r="F231" s="128"/>
      <c r="G231" s="123"/>
      <c r="H231" s="124">
        <f t="shared" si="9"/>
        <v>0</v>
      </c>
      <c r="I231" s="123"/>
      <c r="J231" s="124">
        <f t="shared" si="10"/>
        <v>0</v>
      </c>
      <c r="K231" s="125">
        <f t="shared" si="11"/>
        <v>0</v>
      </c>
    </row>
    <row r="232" spans="1:11" ht="15">
      <c r="A232" s="59"/>
      <c r="B232" s="61"/>
      <c r="C232" s="61"/>
      <c r="D232" s="114"/>
      <c r="E232" s="122"/>
      <c r="F232" s="128"/>
      <c r="G232" s="123"/>
      <c r="H232" s="124">
        <f t="shared" si="9"/>
        <v>0</v>
      </c>
      <c r="I232" s="123"/>
      <c r="J232" s="124">
        <f t="shared" si="10"/>
        <v>0</v>
      </c>
      <c r="K232" s="125">
        <f t="shared" si="11"/>
        <v>0</v>
      </c>
    </row>
    <row r="233" spans="1:11" ht="15">
      <c r="A233" s="59"/>
      <c r="B233" s="61"/>
      <c r="C233" s="61"/>
      <c r="D233" s="114"/>
      <c r="E233" s="122"/>
      <c r="F233" s="128"/>
      <c r="G233" s="123"/>
      <c r="H233" s="124">
        <f t="shared" si="9"/>
        <v>0</v>
      </c>
      <c r="I233" s="123"/>
      <c r="J233" s="124">
        <f t="shared" si="10"/>
        <v>0</v>
      </c>
      <c r="K233" s="125">
        <f t="shared" si="11"/>
        <v>0</v>
      </c>
    </row>
    <row r="234" spans="1:11" ht="15">
      <c r="A234" s="59"/>
      <c r="B234" s="61"/>
      <c r="C234" s="61"/>
      <c r="D234" s="114"/>
      <c r="E234" s="122"/>
      <c r="F234" s="128"/>
      <c r="G234" s="123"/>
      <c r="H234" s="124">
        <f t="shared" si="9"/>
        <v>0</v>
      </c>
      <c r="I234" s="123"/>
      <c r="J234" s="124">
        <f t="shared" si="10"/>
        <v>0</v>
      </c>
      <c r="K234" s="125">
        <f t="shared" si="11"/>
        <v>0</v>
      </c>
    </row>
    <row r="235" spans="1:11" ht="15">
      <c r="A235" s="59"/>
      <c r="B235" s="61"/>
      <c r="C235" s="61"/>
      <c r="D235" s="114"/>
      <c r="E235" s="122"/>
      <c r="F235" s="128"/>
      <c r="G235" s="123"/>
      <c r="H235" s="124">
        <f t="shared" si="9"/>
        <v>0</v>
      </c>
      <c r="I235" s="123"/>
      <c r="J235" s="124">
        <f t="shared" si="10"/>
        <v>0</v>
      </c>
      <c r="K235" s="125">
        <f t="shared" si="11"/>
        <v>0</v>
      </c>
    </row>
    <row r="236" spans="1:11" ht="15">
      <c r="A236" s="59"/>
      <c r="B236" s="61"/>
      <c r="C236" s="61"/>
      <c r="D236" s="114"/>
      <c r="E236" s="122"/>
      <c r="F236" s="128"/>
      <c r="G236" s="123"/>
      <c r="H236" s="124">
        <f t="shared" si="9"/>
        <v>0</v>
      </c>
      <c r="I236" s="123"/>
      <c r="J236" s="124">
        <f t="shared" si="10"/>
        <v>0</v>
      </c>
      <c r="K236" s="125">
        <f t="shared" si="11"/>
        <v>0</v>
      </c>
    </row>
    <row r="237" spans="1:11" ht="15">
      <c r="A237" s="59"/>
      <c r="B237" s="61"/>
      <c r="C237" s="61"/>
      <c r="D237" s="114"/>
      <c r="E237" s="122"/>
      <c r="F237" s="128"/>
      <c r="G237" s="123"/>
      <c r="H237" s="124">
        <f t="shared" si="9"/>
        <v>0</v>
      </c>
      <c r="I237" s="123"/>
      <c r="J237" s="124">
        <f t="shared" si="10"/>
        <v>0</v>
      </c>
      <c r="K237" s="125">
        <f t="shared" si="11"/>
        <v>0</v>
      </c>
    </row>
    <row r="238" spans="1:11" ht="15">
      <c r="A238" s="59"/>
      <c r="B238" s="61"/>
      <c r="C238" s="61"/>
      <c r="D238" s="114"/>
      <c r="E238" s="122"/>
      <c r="F238" s="128"/>
      <c r="G238" s="123"/>
      <c r="H238" s="124">
        <f t="shared" si="9"/>
        <v>0</v>
      </c>
      <c r="I238" s="123"/>
      <c r="J238" s="124">
        <f t="shared" si="10"/>
        <v>0</v>
      </c>
      <c r="K238" s="125">
        <f t="shared" si="11"/>
        <v>0</v>
      </c>
    </row>
    <row r="239" spans="1:11" ht="15">
      <c r="A239" s="59"/>
      <c r="B239" s="61"/>
      <c r="C239" s="61"/>
      <c r="D239" s="114"/>
      <c r="E239" s="122"/>
      <c r="F239" s="128"/>
      <c r="G239" s="123"/>
      <c r="H239" s="124">
        <f t="shared" si="9"/>
        <v>0</v>
      </c>
      <c r="I239" s="123"/>
      <c r="J239" s="124">
        <f t="shared" si="10"/>
        <v>0</v>
      </c>
      <c r="K239" s="125">
        <f t="shared" si="11"/>
        <v>0</v>
      </c>
    </row>
    <row r="240" spans="1:11" ht="15">
      <c r="A240" s="59"/>
      <c r="B240" s="61"/>
      <c r="C240" s="61"/>
      <c r="D240" s="114"/>
      <c r="E240" s="122"/>
      <c r="F240" s="128"/>
      <c r="G240" s="123"/>
      <c r="H240" s="124">
        <f t="shared" si="9"/>
        <v>0</v>
      </c>
      <c r="I240" s="123"/>
      <c r="J240" s="124">
        <f t="shared" si="10"/>
        <v>0</v>
      </c>
      <c r="K240" s="125">
        <f t="shared" si="11"/>
        <v>0</v>
      </c>
    </row>
    <row r="241" spans="1:11" ht="15">
      <c r="A241" s="59"/>
      <c r="B241" s="61"/>
      <c r="C241" s="61"/>
      <c r="D241" s="114"/>
      <c r="E241" s="122"/>
      <c r="F241" s="128"/>
      <c r="G241" s="123"/>
      <c r="H241" s="124">
        <f t="shared" si="9"/>
        <v>0</v>
      </c>
      <c r="I241" s="123"/>
      <c r="J241" s="124">
        <f t="shared" si="10"/>
        <v>0</v>
      </c>
      <c r="K241" s="125">
        <f t="shared" si="11"/>
        <v>0</v>
      </c>
    </row>
    <row r="242" spans="1:11" ht="15">
      <c r="A242" s="59"/>
      <c r="B242" s="61"/>
      <c r="C242" s="61"/>
      <c r="D242" s="114"/>
      <c r="E242" s="122"/>
      <c r="F242" s="128"/>
      <c r="G242" s="123"/>
      <c r="H242" s="124">
        <f t="shared" si="9"/>
        <v>0</v>
      </c>
      <c r="I242" s="123"/>
      <c r="J242" s="124">
        <f t="shared" si="10"/>
        <v>0</v>
      </c>
      <c r="K242" s="125">
        <f t="shared" si="11"/>
        <v>0</v>
      </c>
    </row>
    <row r="243" spans="1:11" ht="15">
      <c r="A243" s="59"/>
      <c r="B243" s="61"/>
      <c r="C243" s="61"/>
      <c r="D243" s="114"/>
      <c r="E243" s="122"/>
      <c r="F243" s="128"/>
      <c r="G243" s="123"/>
      <c r="H243" s="124">
        <f t="shared" si="9"/>
        <v>0</v>
      </c>
      <c r="I243" s="123"/>
      <c r="J243" s="124">
        <f t="shared" si="10"/>
        <v>0</v>
      </c>
      <c r="K243" s="125">
        <f t="shared" si="11"/>
        <v>0</v>
      </c>
    </row>
    <row r="244" spans="1:11" ht="15">
      <c r="A244" s="59"/>
      <c r="B244" s="61"/>
      <c r="C244" s="61"/>
      <c r="D244" s="114"/>
      <c r="E244" s="122"/>
      <c r="F244" s="128"/>
      <c r="G244" s="123"/>
      <c r="H244" s="124">
        <f t="shared" si="9"/>
        <v>0</v>
      </c>
      <c r="I244" s="123"/>
      <c r="J244" s="124">
        <f t="shared" si="10"/>
        <v>0</v>
      </c>
      <c r="K244" s="125">
        <f t="shared" si="11"/>
        <v>0</v>
      </c>
    </row>
    <row r="245" spans="1:11" ht="15">
      <c r="A245" s="59"/>
      <c r="B245" s="61"/>
      <c r="C245" s="61"/>
      <c r="D245" s="114"/>
      <c r="E245" s="122"/>
      <c r="F245" s="128"/>
      <c r="G245" s="123"/>
      <c r="H245" s="124">
        <f t="shared" si="9"/>
        <v>0</v>
      </c>
      <c r="I245" s="123"/>
      <c r="J245" s="124">
        <f t="shared" si="10"/>
        <v>0</v>
      </c>
      <c r="K245" s="125">
        <f t="shared" si="11"/>
        <v>0</v>
      </c>
    </row>
    <row r="246" spans="1:11" ht="15">
      <c r="A246" s="59"/>
      <c r="B246" s="61"/>
      <c r="C246" s="61"/>
      <c r="D246" s="114"/>
      <c r="E246" s="122"/>
      <c r="F246" s="128"/>
      <c r="G246" s="123"/>
      <c r="H246" s="124">
        <f t="shared" si="9"/>
        <v>0</v>
      </c>
      <c r="I246" s="123"/>
      <c r="J246" s="124">
        <f t="shared" si="10"/>
        <v>0</v>
      </c>
      <c r="K246" s="125">
        <f t="shared" si="11"/>
        <v>0</v>
      </c>
    </row>
    <row r="247" spans="1:11" ht="15">
      <c r="A247" s="59"/>
      <c r="B247" s="61"/>
      <c r="C247" s="61"/>
      <c r="D247" s="114"/>
      <c r="E247" s="122"/>
      <c r="F247" s="128"/>
      <c r="G247" s="123"/>
      <c r="H247" s="124">
        <f t="shared" si="9"/>
        <v>0</v>
      </c>
      <c r="I247" s="123"/>
      <c r="J247" s="124">
        <f t="shared" si="10"/>
        <v>0</v>
      </c>
      <c r="K247" s="125">
        <f t="shared" si="11"/>
        <v>0</v>
      </c>
    </row>
    <row r="248" spans="1:11" ht="15">
      <c r="A248" s="59"/>
      <c r="B248" s="61"/>
      <c r="C248" s="61"/>
      <c r="D248" s="114"/>
      <c r="E248" s="122"/>
      <c r="F248" s="128"/>
      <c r="G248" s="123"/>
      <c r="H248" s="124">
        <f t="shared" si="9"/>
        <v>0</v>
      </c>
      <c r="I248" s="123"/>
      <c r="J248" s="124">
        <f t="shared" si="10"/>
        <v>0</v>
      </c>
      <c r="K248" s="125">
        <f t="shared" si="11"/>
        <v>0</v>
      </c>
    </row>
    <row r="249" spans="1:11" ht="15">
      <c r="A249" s="59"/>
      <c r="B249" s="61"/>
      <c r="C249" s="61"/>
      <c r="D249" s="114"/>
      <c r="E249" s="122"/>
      <c r="F249" s="128"/>
      <c r="G249" s="123"/>
      <c r="H249" s="124">
        <f t="shared" si="9"/>
        <v>0</v>
      </c>
      <c r="I249" s="123"/>
      <c r="J249" s="124">
        <f t="shared" si="10"/>
        <v>0</v>
      </c>
      <c r="K249" s="125">
        <f t="shared" si="11"/>
        <v>0</v>
      </c>
    </row>
    <row r="250" spans="1:11" ht="15">
      <c r="A250" s="59"/>
      <c r="B250" s="61"/>
      <c r="C250" s="61"/>
      <c r="D250" s="114"/>
      <c r="E250" s="122"/>
      <c r="F250" s="128"/>
      <c r="G250" s="123"/>
      <c r="H250" s="124">
        <f t="shared" si="9"/>
        <v>0</v>
      </c>
      <c r="I250" s="123"/>
      <c r="J250" s="124">
        <f t="shared" si="10"/>
        <v>0</v>
      </c>
      <c r="K250" s="125">
        <f t="shared" si="11"/>
        <v>0</v>
      </c>
    </row>
    <row r="251" spans="1:11" ht="15">
      <c r="A251" s="59"/>
      <c r="B251" s="61"/>
      <c r="C251" s="61"/>
      <c r="D251" s="114"/>
      <c r="E251" s="122"/>
      <c r="F251" s="128"/>
      <c r="G251" s="123"/>
      <c r="H251" s="124">
        <f t="shared" si="9"/>
        <v>0</v>
      </c>
      <c r="I251" s="123"/>
      <c r="J251" s="124">
        <f t="shared" si="10"/>
        <v>0</v>
      </c>
      <c r="K251" s="125">
        <f t="shared" si="11"/>
        <v>0</v>
      </c>
    </row>
    <row r="252" spans="1:11" ht="15">
      <c r="A252" s="59"/>
      <c r="B252" s="61"/>
      <c r="C252" s="61"/>
      <c r="D252" s="114"/>
      <c r="E252" s="122"/>
      <c r="F252" s="128"/>
      <c r="G252" s="123"/>
      <c r="H252" s="124">
        <f t="shared" si="9"/>
        <v>0</v>
      </c>
      <c r="I252" s="123"/>
      <c r="J252" s="124">
        <f t="shared" si="10"/>
        <v>0</v>
      </c>
      <c r="K252" s="125">
        <f t="shared" si="11"/>
        <v>0</v>
      </c>
    </row>
    <row r="253" spans="1:11" ht="15">
      <c r="A253" s="59"/>
      <c r="B253" s="61"/>
      <c r="C253" s="61"/>
      <c r="D253" s="114"/>
      <c r="E253" s="122"/>
      <c r="F253" s="128"/>
      <c r="G253" s="123"/>
      <c r="H253" s="124">
        <f t="shared" si="9"/>
        <v>0</v>
      </c>
      <c r="I253" s="123"/>
      <c r="J253" s="124">
        <f t="shared" si="10"/>
        <v>0</v>
      </c>
      <c r="K253" s="125">
        <f t="shared" si="11"/>
        <v>0</v>
      </c>
    </row>
    <row r="254" spans="1:11" ht="15">
      <c r="A254" s="59"/>
      <c r="B254" s="61"/>
      <c r="C254" s="61"/>
      <c r="D254" s="114"/>
      <c r="E254" s="122"/>
      <c r="F254" s="128"/>
      <c r="G254" s="123"/>
      <c r="H254" s="124">
        <f t="shared" si="9"/>
        <v>0</v>
      </c>
      <c r="I254" s="123"/>
      <c r="J254" s="124">
        <f t="shared" si="10"/>
        <v>0</v>
      </c>
      <c r="K254" s="125">
        <f t="shared" si="11"/>
        <v>0</v>
      </c>
    </row>
    <row r="255" spans="1:11" ht="15">
      <c r="A255" s="59"/>
      <c r="B255" s="61"/>
      <c r="C255" s="61"/>
      <c r="D255" s="114"/>
      <c r="E255" s="122"/>
      <c r="F255" s="128"/>
      <c r="G255" s="123"/>
      <c r="H255" s="124">
        <f t="shared" si="9"/>
        <v>0</v>
      </c>
      <c r="I255" s="123"/>
      <c r="J255" s="124">
        <f t="shared" si="10"/>
        <v>0</v>
      </c>
      <c r="K255" s="125">
        <f t="shared" si="11"/>
        <v>0</v>
      </c>
    </row>
    <row r="256" spans="1:11" ht="15">
      <c r="A256" s="59"/>
      <c r="B256" s="61"/>
      <c r="C256" s="61"/>
      <c r="D256" s="114"/>
      <c r="E256" s="122"/>
      <c r="F256" s="128"/>
      <c r="G256" s="123"/>
      <c r="H256" s="124">
        <f t="shared" si="9"/>
        <v>0</v>
      </c>
      <c r="I256" s="123"/>
      <c r="J256" s="124">
        <f t="shared" si="10"/>
        <v>0</v>
      </c>
      <c r="K256" s="125">
        <f t="shared" si="11"/>
        <v>0</v>
      </c>
    </row>
    <row r="257" spans="1:11" ht="15">
      <c r="A257" s="59"/>
      <c r="B257" s="61"/>
      <c r="C257" s="61"/>
      <c r="D257" s="114"/>
      <c r="E257" s="122"/>
      <c r="F257" s="128"/>
      <c r="G257" s="123"/>
      <c r="H257" s="124">
        <f t="shared" si="9"/>
        <v>0</v>
      </c>
      <c r="I257" s="123"/>
      <c r="J257" s="124">
        <f t="shared" si="10"/>
        <v>0</v>
      </c>
      <c r="K257" s="125">
        <f t="shared" si="11"/>
        <v>0</v>
      </c>
    </row>
    <row r="258" spans="1:11" ht="15">
      <c r="A258" s="59"/>
      <c r="B258" s="61"/>
      <c r="C258" s="61"/>
      <c r="D258" s="114"/>
      <c r="E258" s="122"/>
      <c r="F258" s="128"/>
      <c r="G258" s="123"/>
      <c r="H258" s="124">
        <f t="shared" si="9"/>
        <v>0</v>
      </c>
      <c r="I258" s="123"/>
      <c r="J258" s="124">
        <f t="shared" si="10"/>
        <v>0</v>
      </c>
      <c r="K258" s="125">
        <f t="shared" si="11"/>
        <v>0</v>
      </c>
    </row>
    <row r="259" spans="1:11" ht="15">
      <c r="A259" s="59"/>
      <c r="B259" s="61"/>
      <c r="C259" s="61"/>
      <c r="D259" s="114"/>
      <c r="E259" s="122"/>
      <c r="F259" s="128"/>
      <c r="G259" s="123"/>
      <c r="H259" s="124">
        <f t="shared" si="9"/>
        <v>0</v>
      </c>
      <c r="I259" s="123"/>
      <c r="J259" s="124">
        <f t="shared" si="10"/>
        <v>0</v>
      </c>
      <c r="K259" s="125">
        <f t="shared" si="11"/>
        <v>0</v>
      </c>
    </row>
  </sheetData>
  <sheetProtection/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  <rowBreaks count="4" manualBreakCount="4">
    <brk id="59" max="7" man="1"/>
    <brk id="109" max="7" man="1"/>
    <brk id="159" max="7" man="1"/>
    <brk id="209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AH59"/>
  <sheetViews>
    <sheetView showZeros="0" defaultGridColor="0" view="pageBreakPreview" zoomScale="70" zoomScaleNormal="85" zoomScaleSheetLayoutView="70" zoomScalePageLayoutView="0" colorId="22" workbookViewId="0" topLeftCell="A1">
      <selection activeCell="M18" sqref="M18"/>
    </sheetView>
  </sheetViews>
  <sheetFormatPr defaultColWidth="10.4453125" defaultRowHeight="15"/>
  <cols>
    <col min="1" max="1" width="11.77734375" style="6" customWidth="1"/>
    <col min="2" max="3" width="2.3359375" style="6" customWidth="1"/>
    <col min="4" max="4" width="46.99609375" style="6" customWidth="1"/>
    <col min="5" max="5" width="10.77734375" style="6" customWidth="1"/>
    <col min="6" max="6" width="5.77734375" style="6" customWidth="1"/>
    <col min="7" max="7" width="9.77734375" style="6" customWidth="1"/>
    <col min="8" max="8" width="12.6640625" style="6" customWidth="1"/>
    <col min="9" max="9" width="11.77734375" style="6" customWidth="1"/>
    <col min="10" max="10" width="13.10546875" style="6" customWidth="1"/>
    <col min="11" max="11" width="15.4453125" style="6" customWidth="1"/>
    <col min="12" max="16384" width="10.4453125" style="6" customWidth="1"/>
  </cols>
  <sheetData>
    <row r="1" spans="1:34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2"/>
      <c r="K1" s="4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1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47" t="s">
        <v>0</v>
      </c>
      <c r="B4" s="19" t="s">
        <v>496</v>
      </c>
      <c r="C4" s="13"/>
      <c r="D4" s="37"/>
      <c r="E4" s="37"/>
      <c r="F4" s="37"/>
      <c r="G4" s="37"/>
      <c r="I4" s="48"/>
      <c r="J4" s="48" t="s">
        <v>1</v>
      </c>
      <c r="K4" s="37" t="str">
        <f>C_1!$I$4</f>
        <v>4-0069</v>
      </c>
    </row>
    <row r="5" spans="1:11" ht="15.75">
      <c r="A5" s="47" t="s">
        <v>2</v>
      </c>
      <c r="B5" s="37" t="str">
        <f>C_1!B5</f>
        <v>SAMPLE</v>
      </c>
      <c r="C5" s="37"/>
      <c r="D5" s="37"/>
      <c r="E5" s="37"/>
      <c r="F5" s="37"/>
      <c r="G5" s="37"/>
      <c r="I5" s="48"/>
      <c r="J5" s="48" t="s">
        <v>3</v>
      </c>
      <c r="K5" s="38">
        <f>C_1!$I$5</f>
        <v>0</v>
      </c>
    </row>
    <row r="6" spans="1:11" ht="15.75">
      <c r="A6" s="47" t="s">
        <v>4</v>
      </c>
      <c r="B6" s="37">
        <f>C_1!B6</f>
        <v>0</v>
      </c>
      <c r="C6" s="37"/>
      <c r="D6" s="37"/>
      <c r="E6" s="37"/>
      <c r="F6" s="37"/>
      <c r="G6" s="37"/>
      <c r="I6" s="48"/>
      <c r="J6" s="48" t="s">
        <v>5</v>
      </c>
      <c r="K6" s="38">
        <f>C_1!$I$6</f>
        <v>0</v>
      </c>
    </row>
    <row r="7" spans="1:11" ht="15.75">
      <c r="A7" s="47" t="s">
        <v>6</v>
      </c>
      <c r="B7" s="37">
        <f>C_1!B7</f>
        <v>0</v>
      </c>
      <c r="C7" s="37"/>
      <c r="D7" s="37"/>
      <c r="E7" s="37"/>
      <c r="F7" s="37"/>
      <c r="G7" s="37"/>
      <c r="I7" s="48"/>
      <c r="J7" s="48" t="s">
        <v>7</v>
      </c>
      <c r="K7" s="37" t="str">
        <f>C_1!$I$7</f>
        <v>03-25-14</v>
      </c>
    </row>
    <row r="8" spans="1:11" ht="15.75">
      <c r="A8" s="47" t="s">
        <v>8</v>
      </c>
      <c r="B8" s="37">
        <f>C_1!B8</f>
        <v>0</v>
      </c>
      <c r="C8" s="37"/>
      <c r="D8" s="37"/>
      <c r="E8" s="37"/>
      <c r="F8" s="37"/>
      <c r="G8" s="37"/>
      <c r="I8" s="48"/>
      <c r="J8" s="48" t="s">
        <v>9</v>
      </c>
      <c r="K8" s="37">
        <f>C_1!$I$8</f>
        <v>0</v>
      </c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37"/>
      <c r="B10" s="37"/>
      <c r="C10" s="37"/>
      <c r="D10" s="37"/>
      <c r="E10" s="37"/>
      <c r="F10" s="37"/>
      <c r="G10" s="155" t="s">
        <v>49</v>
      </c>
      <c r="H10" s="155" t="s">
        <v>49</v>
      </c>
      <c r="I10" s="155" t="s">
        <v>50</v>
      </c>
      <c r="J10" s="155" t="s">
        <v>50</v>
      </c>
      <c r="K10" s="157" t="s">
        <v>27</v>
      </c>
    </row>
    <row r="11" spans="1:11" ht="15">
      <c r="A11" s="39" t="s">
        <v>24</v>
      </c>
      <c r="B11" s="38"/>
      <c r="C11" s="38"/>
      <c r="D11" s="49" t="s">
        <v>25</v>
      </c>
      <c r="E11" s="39" t="s">
        <v>31</v>
      </c>
      <c r="F11" s="50" t="s">
        <v>30</v>
      </c>
      <c r="G11" s="49" t="s">
        <v>32</v>
      </c>
      <c r="H11" s="39" t="s">
        <v>26</v>
      </c>
      <c r="I11" s="154" t="s">
        <v>32</v>
      </c>
      <c r="J11" s="39" t="s">
        <v>26</v>
      </c>
      <c r="K11" s="156" t="s">
        <v>65</v>
      </c>
    </row>
    <row r="12" spans="1:11" ht="15" customHeight="1">
      <c r="A12" s="59"/>
      <c r="B12" s="60"/>
      <c r="C12" s="60"/>
      <c r="D12" s="127"/>
      <c r="E12" s="51"/>
      <c r="F12" s="52"/>
      <c r="G12" s="53"/>
      <c r="H12" s="54">
        <f>ROUND(+E12*G12,0)</f>
        <v>0</v>
      </c>
      <c r="I12" s="53"/>
      <c r="J12" s="54">
        <f>ROUND(+G12*I12,0)</f>
        <v>0</v>
      </c>
      <c r="K12" s="55"/>
    </row>
    <row r="13" spans="1:11" ht="15" customHeight="1">
      <c r="A13" s="59"/>
      <c r="B13" s="61"/>
      <c r="C13" s="61"/>
      <c r="D13" s="114"/>
      <c r="E13" s="122"/>
      <c r="F13" s="128"/>
      <c r="G13" s="123"/>
      <c r="H13" s="124">
        <f>ROUND(+E13*G13,0)</f>
        <v>0</v>
      </c>
      <c r="I13" s="123"/>
      <c r="J13" s="124">
        <f aca="true" t="shared" si="0" ref="J13:J26">ROUND(+E13*I13,0)</f>
        <v>0</v>
      </c>
      <c r="K13" s="125">
        <f aca="true" t="shared" si="1" ref="K13:K26">J13+H13</f>
        <v>0</v>
      </c>
    </row>
    <row r="14" spans="1:11" ht="15" customHeight="1">
      <c r="A14" s="59"/>
      <c r="B14" s="61"/>
      <c r="C14" s="61"/>
      <c r="D14" s="114"/>
      <c r="E14" s="122"/>
      <c r="F14" s="128"/>
      <c r="G14" s="123"/>
      <c r="H14" s="124">
        <f aca="true" t="shared" si="2" ref="H14:H59">ROUND(+E14*G14,0)</f>
        <v>0</v>
      </c>
      <c r="I14" s="123"/>
      <c r="J14" s="124">
        <f t="shared" si="0"/>
        <v>0</v>
      </c>
      <c r="K14" s="125">
        <f t="shared" si="1"/>
        <v>0</v>
      </c>
    </row>
    <row r="15" spans="1:11" ht="15" customHeight="1">
      <c r="A15" s="59"/>
      <c r="B15" s="61" t="s">
        <v>497</v>
      </c>
      <c r="C15" s="61"/>
      <c r="D15" s="114"/>
      <c r="E15" s="122"/>
      <c r="F15" s="128"/>
      <c r="G15" s="123"/>
      <c r="H15" s="124">
        <f t="shared" si="2"/>
        <v>0</v>
      </c>
      <c r="I15" s="123"/>
      <c r="J15" s="124">
        <f t="shared" si="0"/>
        <v>0</v>
      </c>
      <c r="K15" s="125">
        <f t="shared" si="1"/>
        <v>0</v>
      </c>
    </row>
    <row r="16" spans="1:11" ht="15" customHeight="1">
      <c r="A16" s="59"/>
      <c r="B16" s="61"/>
      <c r="C16" s="61"/>
      <c r="D16" s="114"/>
      <c r="E16" s="122"/>
      <c r="F16" s="128"/>
      <c r="G16" s="123"/>
      <c r="H16" s="124">
        <f t="shared" si="2"/>
        <v>0</v>
      </c>
      <c r="I16" s="123"/>
      <c r="J16" s="124">
        <f t="shared" si="0"/>
        <v>0</v>
      </c>
      <c r="K16" s="125">
        <f t="shared" si="1"/>
        <v>0</v>
      </c>
    </row>
    <row r="17" spans="1:11" ht="15" customHeight="1">
      <c r="A17" s="59"/>
      <c r="B17" s="61" t="s">
        <v>108</v>
      </c>
      <c r="C17" s="61" t="s">
        <v>380</v>
      </c>
      <c r="D17" s="114"/>
      <c r="E17" s="122">
        <v>-1340</v>
      </c>
      <c r="F17" s="128" t="s">
        <v>115</v>
      </c>
      <c r="G17" s="123">
        <v>25</v>
      </c>
      <c r="H17" s="124">
        <f t="shared" si="2"/>
        <v>-33500</v>
      </c>
      <c r="I17" s="123">
        <v>8.5</v>
      </c>
      <c r="J17" s="124">
        <f t="shared" si="0"/>
        <v>-11390</v>
      </c>
      <c r="K17" s="125">
        <f t="shared" si="1"/>
        <v>-44890</v>
      </c>
    </row>
    <row r="18" spans="1:11" ht="15" customHeight="1">
      <c r="A18" s="59"/>
      <c r="B18" s="61" t="s">
        <v>113</v>
      </c>
      <c r="C18" s="220" t="s">
        <v>498</v>
      </c>
      <c r="D18" s="221"/>
      <c r="E18" s="222">
        <v>1340</v>
      </c>
      <c r="F18" s="223" t="s">
        <v>115</v>
      </c>
      <c r="G18" s="224">
        <v>10</v>
      </c>
      <c r="H18" s="225">
        <f t="shared" si="2"/>
        <v>13400</v>
      </c>
      <c r="I18" s="224">
        <v>8.5</v>
      </c>
      <c r="J18" s="225">
        <f t="shared" si="0"/>
        <v>11390</v>
      </c>
      <c r="K18" s="226">
        <f t="shared" si="1"/>
        <v>24790</v>
      </c>
    </row>
    <row r="19" spans="1:11" ht="15" customHeight="1">
      <c r="A19" s="59"/>
      <c r="B19" s="61"/>
      <c r="C19" s="61"/>
      <c r="D19" s="114"/>
      <c r="E19" s="122"/>
      <c r="F19" s="128"/>
      <c r="G19" s="123"/>
      <c r="H19" s="124">
        <f t="shared" si="2"/>
        <v>0</v>
      </c>
      <c r="I19" s="123"/>
      <c r="J19" s="124">
        <f t="shared" si="0"/>
        <v>0</v>
      </c>
      <c r="K19" s="125">
        <f t="shared" si="1"/>
        <v>0</v>
      </c>
    </row>
    <row r="20" spans="1:11" ht="15" customHeight="1">
      <c r="A20" s="59"/>
      <c r="B20" s="61"/>
      <c r="C20" s="61"/>
      <c r="D20" s="114"/>
      <c r="E20" s="122"/>
      <c r="F20" s="128"/>
      <c r="G20" s="123"/>
      <c r="H20" s="124">
        <f t="shared" si="2"/>
        <v>0</v>
      </c>
      <c r="I20" s="123"/>
      <c r="J20" s="124">
        <f t="shared" si="0"/>
        <v>0</v>
      </c>
      <c r="K20" s="125">
        <f t="shared" si="1"/>
        <v>0</v>
      </c>
    </row>
    <row r="21" spans="1:11" ht="15" customHeight="1">
      <c r="A21" s="59"/>
      <c r="B21" s="61"/>
      <c r="C21" s="61"/>
      <c r="D21" s="114"/>
      <c r="E21" s="122"/>
      <c r="F21" s="128"/>
      <c r="G21" s="123"/>
      <c r="H21" s="124">
        <f t="shared" si="2"/>
        <v>0</v>
      </c>
      <c r="I21" s="123"/>
      <c r="J21" s="124">
        <f t="shared" si="0"/>
        <v>0</v>
      </c>
      <c r="K21" s="125">
        <f t="shared" si="1"/>
        <v>0</v>
      </c>
    </row>
    <row r="22" spans="1:11" ht="15" customHeight="1">
      <c r="A22" s="59"/>
      <c r="B22" s="61"/>
      <c r="C22" s="61"/>
      <c r="D22" s="114"/>
      <c r="E22" s="122"/>
      <c r="F22" s="128"/>
      <c r="G22" s="123"/>
      <c r="H22" s="124">
        <f t="shared" si="2"/>
        <v>0</v>
      </c>
      <c r="I22" s="123"/>
      <c r="J22" s="124">
        <f t="shared" si="0"/>
        <v>0</v>
      </c>
      <c r="K22" s="125">
        <f t="shared" si="1"/>
        <v>0</v>
      </c>
    </row>
    <row r="23" spans="1:11" ht="15" customHeight="1">
      <c r="A23" s="59"/>
      <c r="B23" s="61"/>
      <c r="C23" s="61"/>
      <c r="D23" s="114"/>
      <c r="E23" s="122"/>
      <c r="F23" s="128"/>
      <c r="G23" s="123"/>
      <c r="H23" s="124">
        <f t="shared" si="2"/>
        <v>0</v>
      </c>
      <c r="I23" s="123"/>
      <c r="J23" s="124">
        <f t="shared" si="0"/>
        <v>0</v>
      </c>
      <c r="K23" s="125">
        <f t="shared" si="1"/>
        <v>0</v>
      </c>
    </row>
    <row r="24" spans="1:11" ht="15" customHeight="1">
      <c r="A24" s="59"/>
      <c r="B24" s="61"/>
      <c r="C24" s="61"/>
      <c r="D24" s="114"/>
      <c r="E24" s="122"/>
      <c r="F24" s="128"/>
      <c r="G24" s="123"/>
      <c r="H24" s="124">
        <f t="shared" si="2"/>
        <v>0</v>
      </c>
      <c r="I24" s="123"/>
      <c r="J24" s="124">
        <f t="shared" si="0"/>
        <v>0</v>
      </c>
      <c r="K24" s="125">
        <f t="shared" si="1"/>
        <v>0</v>
      </c>
    </row>
    <row r="25" spans="1:11" ht="15" customHeight="1">
      <c r="A25" s="59"/>
      <c r="B25" s="61"/>
      <c r="C25" s="61"/>
      <c r="D25" s="114"/>
      <c r="E25" s="122"/>
      <c r="F25" s="128"/>
      <c r="G25" s="123"/>
      <c r="H25" s="124">
        <f t="shared" si="2"/>
        <v>0</v>
      </c>
      <c r="I25" s="123"/>
      <c r="J25" s="124">
        <f t="shared" si="0"/>
        <v>0</v>
      </c>
      <c r="K25" s="125">
        <f t="shared" si="1"/>
        <v>0</v>
      </c>
    </row>
    <row r="26" spans="1:11" ht="15" customHeight="1" thickBot="1">
      <c r="A26" s="59"/>
      <c r="B26" s="61"/>
      <c r="C26" s="61"/>
      <c r="D26" s="114"/>
      <c r="E26" s="122"/>
      <c r="F26" s="128"/>
      <c r="G26" s="123"/>
      <c r="H26" s="124">
        <f t="shared" si="2"/>
        <v>0</v>
      </c>
      <c r="I26" s="123"/>
      <c r="J26" s="124">
        <f t="shared" si="0"/>
        <v>0</v>
      </c>
      <c r="K26" s="125">
        <f t="shared" si="1"/>
        <v>0</v>
      </c>
    </row>
    <row r="27" spans="1:11" ht="15" customHeight="1" thickTop="1">
      <c r="A27" s="59"/>
      <c r="B27" s="61"/>
      <c r="C27" s="61"/>
      <c r="D27" s="114"/>
      <c r="E27" s="122"/>
      <c r="F27" s="128"/>
      <c r="G27" s="123"/>
      <c r="H27" s="124">
        <f t="shared" si="2"/>
        <v>0</v>
      </c>
      <c r="I27" s="123"/>
      <c r="J27" s="45" t="s">
        <v>10</v>
      </c>
      <c r="K27" s="118">
        <f>SUM(K13:K26)</f>
        <v>-20100</v>
      </c>
    </row>
    <row r="28" spans="1:11" ht="15" customHeight="1" thickBot="1">
      <c r="A28" s="59"/>
      <c r="B28" s="61"/>
      <c r="C28" s="61"/>
      <c r="D28" s="114"/>
      <c r="E28" s="122"/>
      <c r="F28" s="128"/>
      <c r="G28" s="123"/>
      <c r="H28" s="124">
        <f t="shared" si="2"/>
        <v>0</v>
      </c>
      <c r="I28" s="123"/>
      <c r="J28" s="45" t="str">
        <f>MARKUPS!$B$3&amp;" - "&amp;FIXED(MARKUPS!$C$3*100,1,TRUE)&amp;"%"</f>
        <v>GENERAL CONDITIONS - 10.0%</v>
      </c>
      <c r="K28" s="119">
        <f>K29-K27</f>
        <v>-2000</v>
      </c>
    </row>
    <row r="29" spans="1:11" ht="15" customHeight="1" thickTop="1">
      <c r="A29" s="59"/>
      <c r="B29" s="61"/>
      <c r="C29" s="61"/>
      <c r="D29" s="114"/>
      <c r="E29" s="122"/>
      <c r="F29" s="128"/>
      <c r="G29" s="123"/>
      <c r="H29" s="124">
        <f t="shared" si="2"/>
        <v>0</v>
      </c>
      <c r="I29" s="123"/>
      <c r="J29" s="45" t="s">
        <v>10</v>
      </c>
      <c r="K29" s="118">
        <f>ROUND(K27*(1+MARKUPS!$C$3),-2)</f>
        <v>-22100</v>
      </c>
    </row>
    <row r="30" spans="1:11" ht="15" customHeight="1" thickBot="1">
      <c r="A30" s="59"/>
      <c r="B30" s="61"/>
      <c r="C30" s="61"/>
      <c r="D30" s="114"/>
      <c r="E30" s="122"/>
      <c r="F30" s="128"/>
      <c r="G30" s="123"/>
      <c r="H30" s="124">
        <f t="shared" si="2"/>
        <v>0</v>
      </c>
      <c r="I30" s="123"/>
      <c r="J30" s="45" t="str">
        <f>MARKUPS!$B$4&amp;" - "&amp;FIXED(MARKUPS!$C$4*100,1,TRUE)&amp;"%"</f>
        <v>G.C. OH &amp; P - 10.0%</v>
      </c>
      <c r="K30" s="119">
        <f>K31-K29</f>
        <v>-2200</v>
      </c>
    </row>
    <row r="31" spans="1:11" ht="15" customHeight="1" thickTop="1">
      <c r="A31" s="59"/>
      <c r="B31" s="61"/>
      <c r="C31" s="61"/>
      <c r="D31" s="114"/>
      <c r="E31" s="122"/>
      <c r="F31" s="128"/>
      <c r="G31" s="123"/>
      <c r="H31" s="124">
        <f t="shared" si="2"/>
        <v>0</v>
      </c>
      <c r="I31" s="123"/>
      <c r="J31" s="165" t="s">
        <v>10</v>
      </c>
      <c r="K31" s="172">
        <f>ROUND(K29*(1+MARKUPS!$C$4),-2)</f>
        <v>-24300</v>
      </c>
    </row>
    <row r="32" spans="1:11" ht="15" customHeight="1" thickBot="1">
      <c r="A32" s="59"/>
      <c r="B32" s="61"/>
      <c r="C32" s="61"/>
      <c r="D32" s="114"/>
      <c r="E32" s="122"/>
      <c r="F32" s="128"/>
      <c r="G32" s="123"/>
      <c r="H32" s="124"/>
      <c r="I32" s="123"/>
      <c r="J32" s="45" t="str">
        <f>MARKUPS!$B$5&amp;" - "&amp;FIXED(MARKUPS!$C$5*100,1,TRUE)&amp;"%"</f>
        <v>DESIGN &amp; CONSTRUCTION CONTINGENCY - 10.0%</v>
      </c>
      <c r="K32" s="119">
        <f>K33-K31</f>
        <v>-2400</v>
      </c>
    </row>
    <row r="33" spans="1:11" ht="15" customHeight="1" thickTop="1">
      <c r="A33" s="59"/>
      <c r="B33" s="61"/>
      <c r="C33" s="61"/>
      <c r="D33" s="114"/>
      <c r="E33" s="122"/>
      <c r="F33" s="128"/>
      <c r="G33" s="123"/>
      <c r="H33" s="124"/>
      <c r="I33" s="123"/>
      <c r="J33" s="45" t="s">
        <v>10</v>
      </c>
      <c r="K33" s="118">
        <f>ROUND(K31*(1+MARKUPS!$C$5),-2)</f>
        <v>-26700</v>
      </c>
    </row>
    <row r="34" spans="1:11" ht="15" customHeight="1" thickBot="1">
      <c r="A34" s="59"/>
      <c r="B34" s="61"/>
      <c r="C34" s="61"/>
      <c r="D34" s="114"/>
      <c r="E34" s="122"/>
      <c r="F34" s="128"/>
      <c r="G34" s="123"/>
      <c r="H34" s="124"/>
      <c r="I34" s="123"/>
      <c r="J34" s="45" t="str">
        <f>MARKUPS!$B$8&amp;" - "&amp;FIXED(MARKUPS!$C$8*100,1,TRUE)&amp;"%"</f>
        <v>SOFT COST - 11.0%</v>
      </c>
      <c r="K34" s="119">
        <f>K35-K33</f>
        <v>-2900</v>
      </c>
    </row>
    <row r="35" spans="1:11" ht="15" customHeight="1" thickTop="1">
      <c r="A35" s="59"/>
      <c r="B35" s="61"/>
      <c r="C35" s="61"/>
      <c r="D35" s="114"/>
      <c r="E35" s="122"/>
      <c r="F35" s="128"/>
      <c r="G35" s="123"/>
      <c r="H35" s="124"/>
      <c r="I35" s="123"/>
      <c r="J35" s="165" t="s">
        <v>10</v>
      </c>
      <c r="K35" s="172">
        <f>ROUND(K33*(1+MARKUPS!$C$8),-2)</f>
        <v>-29600</v>
      </c>
    </row>
    <row r="36" spans="1:11" ht="15" customHeight="1" thickBot="1">
      <c r="A36" s="59"/>
      <c r="B36" s="61"/>
      <c r="C36" s="61"/>
      <c r="D36" s="114"/>
      <c r="E36" s="122"/>
      <c r="F36" s="128"/>
      <c r="G36" s="123"/>
      <c r="H36" s="124"/>
      <c r="I36" s="123"/>
      <c r="J36" s="45" t="str">
        <f>MARKUPS!$B$7&amp;" - "&amp;FIXED(MARKUPS!$C$7*100,1,TRUE)&amp;"%"</f>
        <v>PHASING - 5.0%</v>
      </c>
      <c r="K36" s="119">
        <f>K37-K35</f>
        <v>-1500</v>
      </c>
    </row>
    <row r="37" spans="1:11" ht="15" customHeight="1" thickTop="1">
      <c r="A37" s="59"/>
      <c r="B37" s="61"/>
      <c r="C37" s="61"/>
      <c r="D37" s="114"/>
      <c r="E37" s="122"/>
      <c r="F37" s="128"/>
      <c r="G37" s="123"/>
      <c r="H37" s="124"/>
      <c r="I37" s="123"/>
      <c r="J37" s="45" t="s">
        <v>10</v>
      </c>
      <c r="K37" s="118">
        <f>ROUND(K35*(1+MARKUPS!$C$7),-2)</f>
        <v>-31100</v>
      </c>
    </row>
    <row r="38" spans="1:11" ht="15" customHeight="1" thickBot="1">
      <c r="A38" s="59"/>
      <c r="B38" s="61"/>
      <c r="C38" s="61"/>
      <c r="D38" s="114"/>
      <c r="E38" s="122"/>
      <c r="F38" s="128"/>
      <c r="G38" s="123"/>
      <c r="H38" s="124"/>
      <c r="I38" s="123"/>
      <c r="J38" s="45" t="str">
        <f>MARKUPS!$B$6&amp;" - "&amp;FIXED(MARKUPS!$C$6*100,1,TRUE)&amp;"%"</f>
        <v>ESCALATION - 3.0%</v>
      </c>
      <c r="K38" s="119">
        <f>K39-K37</f>
        <v>-900</v>
      </c>
    </row>
    <row r="39" spans="1:11" ht="15" customHeight="1" thickTop="1">
      <c r="A39" s="59"/>
      <c r="B39" s="61"/>
      <c r="C39" s="61"/>
      <c r="D39" s="114"/>
      <c r="E39" s="122"/>
      <c r="F39" s="128"/>
      <c r="G39" s="123"/>
      <c r="H39" s="124"/>
      <c r="I39" s="123"/>
      <c r="J39" s="45" t="s">
        <v>28</v>
      </c>
      <c r="K39" s="115">
        <f>ROUND(K37*(1+MARKUPS!$C$6),-2)</f>
        <v>-32000</v>
      </c>
    </row>
    <row r="40" spans="1:11" ht="15" customHeight="1">
      <c r="A40" s="59"/>
      <c r="B40" s="61"/>
      <c r="C40" s="61"/>
      <c r="D40" s="114"/>
      <c r="E40" s="122"/>
      <c r="F40" s="128"/>
      <c r="G40" s="123"/>
      <c r="H40" s="124"/>
      <c r="I40" s="123"/>
      <c r="J40" s="124"/>
      <c r="K40" s="125"/>
    </row>
    <row r="41" spans="1:11" ht="15" customHeight="1">
      <c r="A41" s="59"/>
      <c r="B41" s="61"/>
      <c r="C41" s="61"/>
      <c r="D41" s="114"/>
      <c r="E41" s="122"/>
      <c r="F41" s="128"/>
      <c r="G41" s="123"/>
      <c r="H41" s="124"/>
      <c r="I41" s="123"/>
      <c r="J41" s="124"/>
      <c r="K41" s="125"/>
    </row>
    <row r="42" spans="1:11" ht="15" customHeight="1">
      <c r="A42" s="59"/>
      <c r="B42" s="61"/>
      <c r="C42" s="61"/>
      <c r="D42" s="114"/>
      <c r="E42" s="122"/>
      <c r="F42" s="128"/>
      <c r="G42" s="123"/>
      <c r="H42" s="124"/>
      <c r="I42" s="123"/>
      <c r="J42" s="124"/>
      <c r="K42" s="125"/>
    </row>
    <row r="43" spans="1:11" ht="15" customHeight="1">
      <c r="A43" s="59"/>
      <c r="B43" s="61"/>
      <c r="C43" s="61"/>
      <c r="D43" s="114"/>
      <c r="E43" s="122"/>
      <c r="F43" s="128"/>
      <c r="G43" s="123"/>
      <c r="H43" s="124"/>
      <c r="I43" s="123"/>
      <c r="J43" s="124"/>
      <c r="K43" s="125"/>
    </row>
    <row r="44" spans="1:11" ht="15" customHeight="1">
      <c r="A44" s="59"/>
      <c r="B44" s="61"/>
      <c r="C44" s="61"/>
      <c r="D44" s="114"/>
      <c r="E44" s="122"/>
      <c r="F44" s="128"/>
      <c r="G44" s="123"/>
      <c r="H44" s="124"/>
      <c r="I44" s="123"/>
      <c r="J44" s="124"/>
      <c r="K44" s="125"/>
    </row>
    <row r="45" spans="1:11" ht="15" customHeight="1">
      <c r="A45" s="59"/>
      <c r="B45" s="61"/>
      <c r="C45" s="61"/>
      <c r="D45" s="114"/>
      <c r="E45" s="122"/>
      <c r="F45" s="128"/>
      <c r="G45" s="123"/>
      <c r="H45" s="124"/>
      <c r="I45" s="123"/>
      <c r="J45" s="124"/>
      <c r="K45" s="125"/>
    </row>
    <row r="46" spans="1:11" ht="15" customHeight="1">
      <c r="A46" s="59"/>
      <c r="B46" s="61"/>
      <c r="C46" s="61"/>
      <c r="D46" s="114"/>
      <c r="E46" s="122"/>
      <c r="F46" s="128"/>
      <c r="G46" s="123"/>
      <c r="H46" s="124"/>
      <c r="I46" s="123"/>
      <c r="J46" s="124"/>
      <c r="K46" s="125"/>
    </row>
    <row r="47" spans="1:11" ht="15" customHeight="1">
      <c r="A47" s="59"/>
      <c r="B47" s="61"/>
      <c r="C47" s="61"/>
      <c r="D47" s="114"/>
      <c r="E47" s="122"/>
      <c r="F47" s="128"/>
      <c r="G47" s="123"/>
      <c r="H47" s="124"/>
      <c r="I47" s="123"/>
      <c r="J47" s="124"/>
      <c r="K47" s="125"/>
    </row>
    <row r="48" spans="1:11" ht="15" customHeight="1">
      <c r="A48" s="59"/>
      <c r="B48" s="61"/>
      <c r="C48" s="61"/>
      <c r="D48" s="114"/>
      <c r="E48" s="122"/>
      <c r="F48" s="128"/>
      <c r="G48" s="123"/>
      <c r="H48" s="124"/>
      <c r="I48" s="123"/>
      <c r="J48" s="124"/>
      <c r="K48" s="125"/>
    </row>
    <row r="49" spans="1:11" ht="15" customHeight="1">
      <c r="A49" s="59"/>
      <c r="B49" s="61"/>
      <c r="C49" s="61"/>
      <c r="D49" s="114"/>
      <c r="E49" s="122"/>
      <c r="F49" s="128"/>
      <c r="G49" s="123"/>
      <c r="H49" s="124"/>
      <c r="I49" s="123"/>
      <c r="J49" s="124"/>
      <c r="K49" s="125"/>
    </row>
    <row r="50" spans="1:11" ht="15" customHeight="1">
      <c r="A50" s="59"/>
      <c r="B50" s="61"/>
      <c r="C50" s="61"/>
      <c r="D50" s="114"/>
      <c r="E50" s="122"/>
      <c r="F50" s="128"/>
      <c r="G50" s="123"/>
      <c r="H50" s="124"/>
      <c r="I50" s="123"/>
      <c r="J50" s="124"/>
      <c r="K50" s="125"/>
    </row>
    <row r="51" spans="1:11" ht="15" customHeight="1">
      <c r="A51" s="59"/>
      <c r="B51" s="61"/>
      <c r="C51" s="61"/>
      <c r="D51" s="114"/>
      <c r="E51" s="122"/>
      <c r="F51" s="128"/>
      <c r="G51" s="123"/>
      <c r="H51" s="124">
        <f t="shared" si="2"/>
        <v>0</v>
      </c>
      <c r="I51" s="123"/>
      <c r="J51" s="124">
        <f aca="true" t="shared" si="3" ref="J51:J59">ROUND(+E51*I51,0)</f>
        <v>0</v>
      </c>
      <c r="K51" s="125">
        <f aca="true" t="shared" si="4" ref="K51:K59">J51+H51</f>
        <v>0</v>
      </c>
    </row>
    <row r="52" spans="1:11" ht="15" customHeight="1">
      <c r="A52" s="59"/>
      <c r="B52" s="61"/>
      <c r="C52" s="61"/>
      <c r="D52" s="114"/>
      <c r="E52" s="122"/>
      <c r="F52" s="128"/>
      <c r="G52" s="123"/>
      <c r="H52" s="124">
        <f t="shared" si="2"/>
        <v>0</v>
      </c>
      <c r="I52" s="123"/>
      <c r="J52" s="124">
        <f t="shared" si="3"/>
        <v>0</v>
      </c>
      <c r="K52" s="125">
        <f t="shared" si="4"/>
        <v>0</v>
      </c>
    </row>
    <row r="53" spans="1:11" ht="15" customHeight="1">
      <c r="A53" s="59"/>
      <c r="B53" s="61"/>
      <c r="C53" s="61"/>
      <c r="D53" s="114"/>
      <c r="E53" s="122"/>
      <c r="F53" s="128"/>
      <c r="G53" s="123"/>
      <c r="H53" s="124">
        <f t="shared" si="2"/>
        <v>0</v>
      </c>
      <c r="I53" s="123"/>
      <c r="J53" s="124">
        <f t="shared" si="3"/>
        <v>0</v>
      </c>
      <c r="K53" s="125">
        <f t="shared" si="4"/>
        <v>0</v>
      </c>
    </row>
    <row r="54" spans="1:11" ht="15" customHeight="1">
      <c r="A54" s="59"/>
      <c r="B54" s="61"/>
      <c r="C54" s="61"/>
      <c r="D54" s="114"/>
      <c r="E54" s="122"/>
      <c r="F54" s="128"/>
      <c r="G54" s="123"/>
      <c r="H54" s="124">
        <f t="shared" si="2"/>
        <v>0</v>
      </c>
      <c r="I54" s="123"/>
      <c r="J54" s="124">
        <f t="shared" si="3"/>
        <v>0</v>
      </c>
      <c r="K54" s="125">
        <f t="shared" si="4"/>
        <v>0</v>
      </c>
    </row>
    <row r="55" spans="1:11" ht="15" customHeight="1">
      <c r="A55" s="59"/>
      <c r="B55" s="61"/>
      <c r="C55" s="61"/>
      <c r="D55" s="114"/>
      <c r="E55" s="122"/>
      <c r="F55" s="128"/>
      <c r="G55" s="123"/>
      <c r="H55" s="124">
        <f t="shared" si="2"/>
        <v>0</v>
      </c>
      <c r="I55" s="123"/>
      <c r="J55" s="124">
        <f t="shared" si="3"/>
        <v>0</v>
      </c>
      <c r="K55" s="125">
        <f t="shared" si="4"/>
        <v>0</v>
      </c>
    </row>
    <row r="56" spans="1:11" ht="15" customHeight="1">
      <c r="A56" s="59"/>
      <c r="B56" s="61"/>
      <c r="C56" s="61"/>
      <c r="D56" s="114"/>
      <c r="E56" s="122"/>
      <c r="F56" s="128"/>
      <c r="G56" s="123"/>
      <c r="H56" s="124">
        <f t="shared" si="2"/>
        <v>0</v>
      </c>
      <c r="I56" s="123"/>
      <c r="J56" s="124">
        <f t="shared" si="3"/>
        <v>0</v>
      </c>
      <c r="K56" s="125">
        <f t="shared" si="4"/>
        <v>0</v>
      </c>
    </row>
    <row r="57" spans="1:11" ht="15" customHeight="1">
      <c r="A57" s="59"/>
      <c r="B57" s="61"/>
      <c r="C57" s="61"/>
      <c r="D57" s="114"/>
      <c r="E57" s="122"/>
      <c r="F57" s="128"/>
      <c r="G57" s="123"/>
      <c r="H57" s="124">
        <f t="shared" si="2"/>
        <v>0</v>
      </c>
      <c r="I57" s="123"/>
      <c r="J57" s="124">
        <f t="shared" si="3"/>
        <v>0</v>
      </c>
      <c r="K57" s="125">
        <f t="shared" si="4"/>
        <v>0</v>
      </c>
    </row>
    <row r="58" spans="1:11" ht="15.75" customHeight="1">
      <c r="A58" s="59"/>
      <c r="B58" s="61"/>
      <c r="C58" s="61"/>
      <c r="D58" s="114"/>
      <c r="E58" s="122"/>
      <c r="F58" s="128"/>
      <c r="G58" s="123"/>
      <c r="H58" s="124">
        <f t="shared" si="2"/>
        <v>0</v>
      </c>
      <c r="I58" s="123"/>
      <c r="J58" s="124">
        <f t="shared" si="3"/>
        <v>0</v>
      </c>
      <c r="K58" s="125">
        <f t="shared" si="4"/>
        <v>0</v>
      </c>
    </row>
    <row r="59" spans="1:11" ht="15" customHeight="1">
      <c r="A59" s="59"/>
      <c r="B59" s="61"/>
      <c r="C59" s="61"/>
      <c r="D59" s="114"/>
      <c r="E59" s="122"/>
      <c r="F59" s="128"/>
      <c r="G59" s="123"/>
      <c r="H59" s="124">
        <f t="shared" si="2"/>
        <v>0</v>
      </c>
      <c r="I59" s="123"/>
      <c r="J59" s="124">
        <f t="shared" si="3"/>
        <v>0</v>
      </c>
      <c r="K59" s="125">
        <f t="shared" si="4"/>
        <v>0</v>
      </c>
    </row>
  </sheetData>
  <sheetProtection/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B2:C12"/>
  <sheetViews>
    <sheetView defaultGridColor="0" view="pageBreakPreview" zoomScale="85" zoomScaleNormal="85" zoomScaleSheetLayoutView="85" zoomScalePageLayoutView="0" colorId="22" workbookViewId="0" topLeftCell="A1">
      <selection activeCell="E12" sqref="E12"/>
    </sheetView>
  </sheetViews>
  <sheetFormatPr defaultColWidth="10.4453125" defaultRowHeight="15"/>
  <cols>
    <col min="1" max="1" width="10.4453125" style="6" customWidth="1"/>
    <col min="2" max="2" width="23.77734375" style="6" customWidth="1"/>
    <col min="3" max="16384" width="10.4453125" style="6" customWidth="1"/>
  </cols>
  <sheetData>
    <row r="2" spans="2:3" ht="16.5" thickBot="1">
      <c r="B2" s="56" t="s">
        <v>33</v>
      </c>
      <c r="C2" s="57"/>
    </row>
    <row r="3" spans="2:3" ht="15">
      <c r="B3" s="20" t="s">
        <v>34</v>
      </c>
      <c r="C3" s="58">
        <v>0.1</v>
      </c>
    </row>
    <row r="4" spans="2:3" ht="15">
      <c r="B4" s="20" t="s">
        <v>38</v>
      </c>
      <c r="C4" s="58">
        <v>0.1</v>
      </c>
    </row>
    <row r="5" spans="2:3" ht="15">
      <c r="B5" s="20" t="s">
        <v>73</v>
      </c>
      <c r="C5" s="58">
        <v>0.1</v>
      </c>
    </row>
    <row r="6" spans="2:3" ht="15">
      <c r="B6" s="20" t="s">
        <v>35</v>
      </c>
      <c r="C6" s="58">
        <v>0.03</v>
      </c>
    </row>
    <row r="7" spans="2:3" ht="15">
      <c r="B7" s="20" t="s">
        <v>105</v>
      </c>
      <c r="C7" s="58">
        <v>0.05</v>
      </c>
    </row>
    <row r="8" spans="2:3" ht="15">
      <c r="B8" s="20" t="s">
        <v>74</v>
      </c>
      <c r="C8" s="58">
        <v>0.11</v>
      </c>
    </row>
    <row r="9" spans="2:3" ht="15">
      <c r="B9" s="104" t="s">
        <v>53</v>
      </c>
      <c r="C9" s="58">
        <v>0.15</v>
      </c>
    </row>
    <row r="12" spans="2:3" ht="15">
      <c r="B12" s="6" t="s">
        <v>54</v>
      </c>
      <c r="C12" s="105">
        <v>115</v>
      </c>
    </row>
  </sheetData>
  <sheetProtection/>
  <printOptions/>
  <pageMargins left="0.5" right="0.2" top="0.2" bottom="0.2" header="0.5" footer="0.5"/>
  <pageSetup horizontalDpi="150" verticalDpi="150" orientation="portrait" scale="81" r:id="rId1"/>
  <headerFooter alignWithMargins="0">
    <oddHeader>&amp;C&amp;RPage_______of_______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J76"/>
  <sheetViews>
    <sheetView showZeros="0" defaultGridColor="0" view="pageBreakPreview" zoomScale="85" zoomScaleNormal="85" zoomScaleSheetLayoutView="85" zoomScalePageLayoutView="0" colorId="22" workbookViewId="0" topLeftCell="A1">
      <selection activeCell="I11" sqref="I11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384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v>1900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>
        <v>2</v>
      </c>
      <c r="B13" s="131"/>
      <c r="C13" s="131" t="str">
        <f>'G.C. Backup CELLAR'!B13</f>
        <v>DEMOLITION </v>
      </c>
      <c r="D13" s="43">
        <f>'G.C. Backup CELLAR'!H28</f>
        <v>0</v>
      </c>
      <c r="E13" s="43">
        <f>'G.C. Backup CELLAR'!J28</f>
        <v>14316</v>
      </c>
      <c r="F13" s="43">
        <f aca="true" t="shared" si="0" ref="F13:F19">D13+E13</f>
        <v>14316</v>
      </c>
      <c r="G13" s="145">
        <f aca="true" t="shared" si="1" ref="G13:G40">F13/$G$9</f>
        <v>7.534736842105263</v>
      </c>
    </row>
    <row r="14" spans="1:7" ht="15">
      <c r="A14" s="170">
        <v>3</v>
      </c>
      <c r="B14" s="131"/>
      <c r="C14" s="131" t="str">
        <f>'G.C. Backup CELLAR'!B32</f>
        <v>CONCRETE </v>
      </c>
      <c r="D14" s="43">
        <f>'G.C. Backup CELLAR'!H36</f>
        <v>1788</v>
      </c>
      <c r="E14" s="43">
        <f>'G.C. Backup CELLAR'!J36</f>
        <v>3575</v>
      </c>
      <c r="F14" s="43">
        <f t="shared" si="0"/>
        <v>5363</v>
      </c>
      <c r="G14" s="145">
        <f t="shared" si="1"/>
        <v>2.8226315789473686</v>
      </c>
    </row>
    <row r="15" spans="1:7" ht="15">
      <c r="A15" s="170">
        <v>4</v>
      </c>
      <c r="B15" s="131"/>
      <c r="C15" s="131" t="str">
        <f>'G.C. Backup CELLAR'!B42</f>
        <v>MASONRY </v>
      </c>
      <c r="D15" s="43">
        <f>'G.C. Backup CELLAR'!H48</f>
        <v>5990</v>
      </c>
      <c r="E15" s="43">
        <f>'G.C. Backup CELLAR'!J48</f>
        <v>12033</v>
      </c>
      <c r="F15" s="43">
        <f t="shared" si="0"/>
        <v>18023</v>
      </c>
      <c r="G15" s="145">
        <f t="shared" si="1"/>
        <v>9.48578947368421</v>
      </c>
    </row>
    <row r="16" spans="1:7" ht="15">
      <c r="A16" s="170">
        <v>5</v>
      </c>
      <c r="B16" s="131"/>
      <c r="C16" s="131" t="str">
        <f>'G.C. Backup CELLAR'!B53</f>
        <v>METALS </v>
      </c>
      <c r="D16" s="43">
        <f>'G.C. Backup CELLAR'!H58</f>
        <v>1365</v>
      </c>
      <c r="E16" s="43">
        <f>'G.C. Backup CELLAR'!J58</f>
        <v>924</v>
      </c>
      <c r="F16" s="43">
        <f t="shared" si="0"/>
        <v>2289</v>
      </c>
      <c r="G16" s="145">
        <f t="shared" si="1"/>
        <v>1.204736842105263</v>
      </c>
    </row>
    <row r="17" spans="1:7" ht="15">
      <c r="A17" s="170">
        <v>6</v>
      </c>
      <c r="B17" s="131"/>
      <c r="C17" s="131" t="str">
        <f>'G.C. Backup CELLAR'!B64</f>
        <v>WOODS &amp; PLASTICS</v>
      </c>
      <c r="D17" s="43">
        <f>'G.C. Backup CELLAR'!H69</f>
        <v>475</v>
      </c>
      <c r="E17" s="43">
        <f>'G.C. Backup CELLAR'!J69</f>
        <v>380</v>
      </c>
      <c r="F17" s="43">
        <f t="shared" si="0"/>
        <v>855</v>
      </c>
      <c r="G17" s="145">
        <f t="shared" si="1"/>
        <v>0.45</v>
      </c>
    </row>
    <row r="18" spans="1:7" ht="15">
      <c r="A18" s="170">
        <v>7</v>
      </c>
      <c r="B18" s="131"/>
      <c r="C18" s="131" t="str">
        <f>'G.C. Backup CELLAR'!B77</f>
        <v>THERMAL &amp; MOISTURE PROTECTION </v>
      </c>
      <c r="D18" s="43">
        <f>'G.C. Backup CELLAR'!H83</f>
        <v>713</v>
      </c>
      <c r="E18" s="43">
        <f>'G.C. Backup CELLAR'!J83</f>
        <v>855</v>
      </c>
      <c r="F18" s="43">
        <f t="shared" si="0"/>
        <v>1568</v>
      </c>
      <c r="G18" s="145">
        <f t="shared" si="1"/>
        <v>0.8252631578947368</v>
      </c>
    </row>
    <row r="19" spans="1:7" ht="15">
      <c r="A19" s="170">
        <v>8</v>
      </c>
      <c r="B19" s="131"/>
      <c r="C19" s="131" t="str">
        <f>'G.C. Backup CELLAR'!B89</f>
        <v>DOORS &amp; WINDOWS</v>
      </c>
      <c r="D19" s="43">
        <f>'G.C. Backup CELLAR'!H98</f>
        <v>9900</v>
      </c>
      <c r="E19" s="43">
        <f>'G.C. Backup CELLAR'!J98</f>
        <v>4340</v>
      </c>
      <c r="F19" s="43">
        <f t="shared" si="0"/>
        <v>14240</v>
      </c>
      <c r="G19" s="145">
        <f t="shared" si="1"/>
        <v>7.494736842105263</v>
      </c>
    </row>
    <row r="20" spans="1:7" ht="15">
      <c r="A20" s="170">
        <v>9</v>
      </c>
      <c r="B20" s="131"/>
      <c r="C20" s="131" t="str">
        <f>'G.C. Backup CELLAR'!B101</f>
        <v>FINISHES</v>
      </c>
      <c r="D20" s="43">
        <f>'G.C. Backup CELLAR'!H140</f>
        <v>40326</v>
      </c>
      <c r="E20" s="43">
        <f>'G.C. Backup CELLAR'!J140</f>
        <v>28060</v>
      </c>
      <c r="F20" s="43">
        <f>'G.C. Backup CELLAR'!K140</f>
        <v>68386</v>
      </c>
      <c r="G20" s="145">
        <f t="shared" si="1"/>
        <v>35.99263157894737</v>
      </c>
    </row>
    <row r="21" spans="1:7" ht="15">
      <c r="A21" s="170">
        <v>11</v>
      </c>
      <c r="B21" s="131"/>
      <c r="C21" s="131" t="str">
        <f>'G.C. Backup CELLAR'!B143</f>
        <v>EQUIPMENT </v>
      </c>
      <c r="D21" s="43">
        <f>'G.C. Backup CELLAR'!H158</f>
        <v>70125</v>
      </c>
      <c r="E21" s="43">
        <f>'G.C. Backup CELLAR'!J158</f>
        <v>11850</v>
      </c>
      <c r="F21" s="43">
        <f>'G.C. Backup CELLAR'!K158</f>
        <v>81975</v>
      </c>
      <c r="G21" s="145">
        <f t="shared" si="1"/>
        <v>43.14473684210526</v>
      </c>
    </row>
    <row r="22" spans="1:7" ht="15">
      <c r="A22" s="170">
        <v>15</v>
      </c>
      <c r="B22" s="131"/>
      <c r="C22" s="131" t="s">
        <v>60</v>
      </c>
      <c r="D22" s="43">
        <f>'Summary PLUM CELLAR'!D41</f>
        <v>30383</v>
      </c>
      <c r="E22" s="43">
        <f>'Summary PLUM CELLAR'!E41</f>
        <v>37322</v>
      </c>
      <c r="F22" s="43">
        <f>D22+E22</f>
        <v>67705</v>
      </c>
      <c r="G22" s="145">
        <f t="shared" si="1"/>
        <v>35.63421052631579</v>
      </c>
    </row>
    <row r="23" spans="1:7" ht="15">
      <c r="A23" s="170">
        <v>15.1</v>
      </c>
      <c r="B23" s="131"/>
      <c r="C23" s="131" t="s">
        <v>287</v>
      </c>
      <c r="D23" s="43">
        <f>'Summary F.P. CELLAR'!D41</f>
        <v>3292</v>
      </c>
      <c r="E23" s="43">
        <f>'Summary F.P. CELLAR'!E41</f>
        <v>8550</v>
      </c>
      <c r="F23" s="43">
        <f>D23+E23</f>
        <v>11842</v>
      </c>
      <c r="G23" s="145">
        <f t="shared" si="1"/>
        <v>6.232631578947369</v>
      </c>
    </row>
    <row r="24" spans="1:8" ht="15">
      <c r="A24" s="170">
        <v>15.2</v>
      </c>
      <c r="B24" s="131"/>
      <c r="C24" s="131" t="s">
        <v>61</v>
      </c>
      <c r="D24" s="43">
        <f>'Summary H.V.A.C. CELLAR'!D41</f>
        <v>115981</v>
      </c>
      <c r="E24" s="43">
        <f>'Summary H.V.A.C. CELLAR'!E41</f>
        <v>72238</v>
      </c>
      <c r="F24" s="43">
        <f aca="true" t="shared" si="2" ref="F24:F37">D24+E24</f>
        <v>188219</v>
      </c>
      <c r="G24" s="145">
        <f t="shared" si="1"/>
        <v>99.06263157894738</v>
      </c>
      <c r="H24" s="6">
        <f>SUM(F13:F21)</f>
        <v>207015</v>
      </c>
    </row>
    <row r="25" spans="1:7" ht="15">
      <c r="A25" s="170">
        <v>16</v>
      </c>
      <c r="B25" s="131"/>
      <c r="C25" s="131" t="s">
        <v>369</v>
      </c>
      <c r="D25" s="43">
        <f>'Summary Elect. CELLAR'!C24</f>
        <v>39727</v>
      </c>
      <c r="E25" s="43">
        <f>'Summary Elect. CELLAR'!D24</f>
        <v>42426.122</v>
      </c>
      <c r="F25" s="43">
        <f t="shared" si="2"/>
        <v>82153.122</v>
      </c>
      <c r="G25" s="145">
        <f t="shared" si="1"/>
        <v>43.2384852631579</v>
      </c>
    </row>
    <row r="26" spans="1:7" ht="15">
      <c r="A26" s="170"/>
      <c r="B26" s="131"/>
      <c r="C26" s="131"/>
      <c r="D26" s="43"/>
      <c r="E26" s="43"/>
      <c r="F26" s="43">
        <f t="shared" si="2"/>
        <v>0</v>
      </c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>
        <f t="shared" si="2"/>
        <v>0</v>
      </c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>
        <f t="shared" si="2"/>
        <v>0</v>
      </c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>
        <f t="shared" si="2"/>
        <v>0</v>
      </c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>
        <f t="shared" si="2"/>
        <v>0</v>
      </c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>
        <f t="shared" si="2"/>
        <v>0</v>
      </c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>
        <f t="shared" si="2"/>
        <v>0</v>
      </c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>
        <f t="shared" si="2"/>
        <v>0</v>
      </c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>
        <f t="shared" si="2"/>
        <v>0</v>
      </c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>
        <f t="shared" si="2"/>
        <v>0</v>
      </c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>
        <f t="shared" si="2"/>
        <v>0</v>
      </c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>
        <f t="shared" si="2"/>
        <v>0</v>
      </c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320065</v>
      </c>
      <c r="E41" s="161">
        <f>SUM(E12:E40)</f>
        <v>236869.122</v>
      </c>
      <c r="F41" s="118">
        <f>SUM(F12:F40)</f>
        <v>556934.122</v>
      </c>
      <c r="G41" s="146">
        <f aca="true" t="shared" si="3" ref="G41:G53">F41/$G$9</f>
        <v>293.12322210526315</v>
      </c>
    </row>
    <row r="42" spans="1:7" ht="15.75" thickBot="1">
      <c r="A42" s="35"/>
      <c r="B42" s="35"/>
      <c r="C42" s="45" t="str">
        <f>MARKUPS!$B$3&amp;" - "&amp;FIXED(MARKUPS!$C$3*100,1,TRUE)&amp;"%"</f>
        <v>GENERAL CONDITIONS - 10.0%</v>
      </c>
      <c r="D42" s="119">
        <f>D43-D41</f>
        <v>32035</v>
      </c>
      <c r="E42" s="43">
        <f>E43-E41</f>
        <v>23730.877999999997</v>
      </c>
      <c r="F42" s="119">
        <f>F43-F41</f>
        <v>55665.878000000026</v>
      </c>
      <c r="G42" s="147">
        <f t="shared" si="3"/>
        <v>29.297830526315803</v>
      </c>
    </row>
    <row r="43" spans="1:7" ht="15.75" thickTop="1">
      <c r="A43" s="35"/>
      <c r="B43" s="35"/>
      <c r="C43" s="45" t="s">
        <v>10</v>
      </c>
      <c r="D43" s="118">
        <f>ROUND(D41*(1+MARKUPS!$C$3),-2)</f>
        <v>352100</v>
      </c>
      <c r="E43" s="161">
        <f>ROUND(E41*(1+MARKUPS!$C$3),-2)</f>
        <v>260600</v>
      </c>
      <c r="F43" s="118">
        <f>ROUND(F41*(1+MARKUPS!$C$3),-2)</f>
        <v>612600</v>
      </c>
      <c r="G43" s="146">
        <f t="shared" si="3"/>
        <v>322.42105263157896</v>
      </c>
    </row>
    <row r="44" spans="1:7" ht="15.75" thickBot="1">
      <c r="A44" s="35"/>
      <c r="B44" s="35"/>
      <c r="C44" s="45" t="str">
        <f>MARKUPS!$B$4&amp;" - "&amp;FIXED(MARKUPS!$C$4*100,1,TRUE)&amp;"%"</f>
        <v>G.C. OH &amp; P - 10.0%</v>
      </c>
      <c r="D44" s="119">
        <f>D45-D43</f>
        <v>35200</v>
      </c>
      <c r="E44" s="162">
        <f>E45-E43</f>
        <v>26100</v>
      </c>
      <c r="F44" s="119">
        <f>F45-F43</f>
        <v>61300</v>
      </c>
      <c r="G44" s="147">
        <f t="shared" si="3"/>
        <v>32.26315789473684</v>
      </c>
    </row>
    <row r="45" spans="1:7" ht="15.75" thickTop="1">
      <c r="A45" s="35"/>
      <c r="B45" s="35"/>
      <c r="C45" s="165" t="s">
        <v>10</v>
      </c>
      <c r="D45" s="172">
        <f>ROUND(D43*(1+MARKUPS!$C$4),-2)</f>
        <v>387300</v>
      </c>
      <c r="E45" s="172">
        <f>ROUND(E43*(1+MARKUPS!$C$4),-2)</f>
        <v>286700</v>
      </c>
      <c r="F45" s="172">
        <f>ROUND(F43*(1+MARKUPS!$C$4),-2)</f>
        <v>673900</v>
      </c>
      <c r="G45" s="146">
        <f t="shared" si="3"/>
        <v>354.6842105263158</v>
      </c>
    </row>
    <row r="46" spans="1:7" ht="15.75" thickBot="1">
      <c r="A46" s="35"/>
      <c r="B46" s="35"/>
      <c r="C46" s="45" t="str">
        <f>MARKUPS!$B$5&amp;" - "&amp;FIXED(MARKUPS!$C$5*100,1,TRUE)&amp;"%"</f>
        <v>DESIGN &amp; CONSTRUCTION CONTINGENCY - 10.0%</v>
      </c>
      <c r="D46" s="119">
        <f>D47-D45</f>
        <v>38700</v>
      </c>
      <c r="E46" s="43">
        <f>E47-E45</f>
        <v>28700</v>
      </c>
      <c r="F46" s="119">
        <f>F47-F45</f>
        <v>67400</v>
      </c>
      <c r="G46" s="147">
        <f t="shared" si="3"/>
        <v>35.473684210526315</v>
      </c>
    </row>
    <row r="47" spans="1:7" ht="15.75" thickTop="1">
      <c r="A47" s="35"/>
      <c r="B47" s="35"/>
      <c r="C47" s="45" t="s">
        <v>10</v>
      </c>
      <c r="D47" s="118">
        <f>ROUND(D45*(1+MARKUPS!$C$5),-2)</f>
        <v>426000</v>
      </c>
      <c r="E47" s="161">
        <f>ROUND(E45*(1+MARKUPS!$C$5),-2)</f>
        <v>315400</v>
      </c>
      <c r="F47" s="118">
        <f>ROUND(F45*(1+MARKUPS!$C$5),-2)</f>
        <v>741300</v>
      </c>
      <c r="G47" s="146">
        <f t="shared" si="3"/>
        <v>390.1578947368421</v>
      </c>
    </row>
    <row r="48" spans="1:7" ht="15.75" thickBot="1">
      <c r="A48" s="35"/>
      <c r="B48" s="35"/>
      <c r="C48" s="45" t="str">
        <f>MARKUPS!$B$8&amp;" - "&amp;FIXED(MARKUPS!$C$8*100,1,TRUE)&amp;"%"</f>
        <v>SOFT COST - 11.0%</v>
      </c>
      <c r="D48" s="119">
        <f>D49-D47</f>
        <v>46900</v>
      </c>
      <c r="E48" s="162">
        <f>E49-E47</f>
        <v>34700</v>
      </c>
      <c r="F48" s="119">
        <f>F49-F47</f>
        <v>81500</v>
      </c>
      <c r="G48" s="147">
        <f t="shared" si="3"/>
        <v>42.89473684210526</v>
      </c>
    </row>
    <row r="49" spans="1:7" ht="15.75" thickTop="1">
      <c r="A49" s="35"/>
      <c r="B49" s="35"/>
      <c r="C49" s="165" t="s">
        <v>10</v>
      </c>
      <c r="D49" s="172">
        <f>ROUND(D47*(1+MARKUPS!$C$8),-2)</f>
        <v>472900</v>
      </c>
      <c r="E49" s="172">
        <f>ROUND(E47*(1+MARKUPS!$C$8),-2)</f>
        <v>350100</v>
      </c>
      <c r="F49" s="172">
        <f>ROUND(F47*(1+MARKUPS!$C$8),-2)</f>
        <v>822800</v>
      </c>
      <c r="G49" s="146">
        <f t="shared" si="3"/>
        <v>433.05263157894734</v>
      </c>
    </row>
    <row r="50" spans="1:7" ht="15.75" thickBot="1">
      <c r="A50" s="35"/>
      <c r="B50" s="35"/>
      <c r="C50" s="45" t="str">
        <f>MARKUPS!$B$7&amp;" - "&amp;FIXED(MARKUPS!$C$7*100,1,TRUE)&amp;"%"</f>
        <v>PHASING - 5.0%</v>
      </c>
      <c r="D50" s="119">
        <f>D51-D49</f>
        <v>23600</v>
      </c>
      <c r="E50" s="43">
        <f>E51-E49</f>
        <v>17500</v>
      </c>
      <c r="F50" s="119">
        <f>F51-F49</f>
        <v>41100</v>
      </c>
      <c r="G50" s="147">
        <f t="shared" si="3"/>
        <v>21.63157894736842</v>
      </c>
    </row>
    <row r="51" spans="1:7" ht="15.75" thickTop="1">
      <c r="A51" s="35"/>
      <c r="B51" s="35"/>
      <c r="C51" s="45" t="s">
        <v>10</v>
      </c>
      <c r="D51" s="118">
        <f>ROUND(D49*(1+MARKUPS!$C$7),-2)</f>
        <v>496500</v>
      </c>
      <c r="E51" s="161">
        <f>ROUND(E49*(1+MARKUPS!$C$7),-2)</f>
        <v>367600</v>
      </c>
      <c r="F51" s="118">
        <f>ROUND(F49*(1+MARKUPS!$C$7),-2)</f>
        <v>863900</v>
      </c>
      <c r="G51" s="146">
        <f t="shared" si="3"/>
        <v>454.6842105263158</v>
      </c>
    </row>
    <row r="52" spans="1:7" ht="15.75" thickBot="1">
      <c r="A52" s="35"/>
      <c r="B52" s="35"/>
      <c r="C52" s="45" t="str">
        <f>MARKUPS!$B$6&amp;" - "&amp;FIXED(MARKUPS!$C$6*100,1,TRUE)&amp;"%"</f>
        <v>ESCALATION - 3.0%</v>
      </c>
      <c r="D52" s="119">
        <f>D53-D51</f>
        <v>14900</v>
      </c>
      <c r="E52" s="162">
        <f>E53-E51</f>
        <v>11000</v>
      </c>
      <c r="F52" s="119">
        <f>F53-F51</f>
        <v>25900</v>
      </c>
      <c r="G52" s="147">
        <f t="shared" si="3"/>
        <v>13.631578947368421</v>
      </c>
    </row>
    <row r="53" spans="1:7" ht="16.5" thickTop="1">
      <c r="A53" s="35"/>
      <c r="B53" s="35"/>
      <c r="C53" s="45" t="s">
        <v>28</v>
      </c>
      <c r="D53" s="115">
        <f>ROUND(D51*(1+MARKUPS!$C$6),-2)</f>
        <v>511400</v>
      </c>
      <c r="E53" s="115">
        <f>ROUND(E51*(1+MARKUPS!$C$6),-2)</f>
        <v>378600</v>
      </c>
      <c r="F53" s="115">
        <f>ROUND(F51*(1+MARKUPS!$C$6),-2)</f>
        <v>889800</v>
      </c>
      <c r="G53" s="146">
        <f t="shared" si="3"/>
        <v>468.3157894736842</v>
      </c>
    </row>
    <row r="54" spans="1:7" ht="15">
      <c r="A54" s="35"/>
      <c r="B54" s="35"/>
      <c r="C54" s="35"/>
      <c r="D54" s="35"/>
      <c r="E54" s="35"/>
      <c r="F54" s="35"/>
      <c r="G54" s="37"/>
    </row>
    <row r="55" spans="1:7" ht="15">
      <c r="A55" s="35"/>
      <c r="B55" s="35"/>
      <c r="C55" s="35"/>
      <c r="D55" s="35"/>
      <c r="E55" s="35"/>
      <c r="F55" s="35"/>
      <c r="G55" s="37"/>
    </row>
    <row r="56" spans="1:7" ht="15">
      <c r="A56" s="35"/>
      <c r="B56" s="35"/>
      <c r="C56" s="35"/>
      <c r="D56" s="35"/>
      <c r="E56" s="35"/>
      <c r="F56" s="35"/>
      <c r="G56" s="37"/>
    </row>
    <row r="57" spans="1:7" ht="15">
      <c r="A57" s="35"/>
      <c r="B57" s="35"/>
      <c r="C57" s="35"/>
      <c r="D57" s="35"/>
      <c r="E57" s="35"/>
      <c r="F57" s="35"/>
      <c r="G57" s="37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  <row r="65" ht="15">
      <c r="G65" s="5"/>
    </row>
    <row r="66" ht="15">
      <c r="G66" s="5"/>
    </row>
    <row r="67" ht="15">
      <c r="G67" s="5"/>
    </row>
    <row r="68" ht="15">
      <c r="G68" s="5"/>
    </row>
    <row r="69" ht="15">
      <c r="G69" s="5"/>
    </row>
    <row r="70" ht="15">
      <c r="G70" s="5"/>
    </row>
    <row r="71" ht="15">
      <c r="G71" s="5"/>
    </row>
    <row r="72" ht="15">
      <c r="G72" s="5"/>
    </row>
    <row r="73" ht="15">
      <c r="G73" s="5"/>
    </row>
    <row r="74" ht="15">
      <c r="G74" s="5"/>
    </row>
    <row r="75" ht="15">
      <c r="G75" s="5"/>
    </row>
    <row r="76" ht="15">
      <c r="G76" s="5"/>
    </row>
  </sheetData>
  <sheetProtection/>
  <mergeCells count="2">
    <mergeCell ref="A1:G1"/>
    <mergeCell ref="A2:G2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H171"/>
  <sheetViews>
    <sheetView showZeros="0" defaultGridColor="0" view="pageBreakPreview" zoomScale="70" zoomScaleNormal="85" zoomScaleSheetLayoutView="70" zoomScalePageLayoutView="0" colorId="22" workbookViewId="0" topLeftCell="A73">
      <selection activeCell="A2" sqref="A2:K2"/>
    </sheetView>
  </sheetViews>
  <sheetFormatPr defaultColWidth="10.4453125" defaultRowHeight="15"/>
  <cols>
    <col min="1" max="1" width="11.77734375" style="6" customWidth="1"/>
    <col min="2" max="2" width="2.4453125" style="6" customWidth="1"/>
    <col min="3" max="3" width="2.3359375" style="6" customWidth="1"/>
    <col min="4" max="4" width="46.99609375" style="6" customWidth="1"/>
    <col min="5" max="5" width="10.77734375" style="6" customWidth="1"/>
    <col min="6" max="6" width="5.77734375" style="6" customWidth="1"/>
    <col min="7" max="7" width="9.77734375" style="6" customWidth="1"/>
    <col min="8" max="8" width="12.6640625" style="6" customWidth="1"/>
    <col min="9" max="9" width="11.77734375" style="6" customWidth="1"/>
    <col min="10" max="10" width="13.10546875" style="6" customWidth="1"/>
    <col min="11" max="11" width="15.4453125" style="6" customWidth="1"/>
    <col min="12" max="16384" width="10.4453125" style="6" customWidth="1"/>
  </cols>
  <sheetData>
    <row r="1" spans="1:34" ht="18.75">
      <c r="A1" s="235" t="str">
        <f>+C_1!A1</f>
        <v>R  D  D  N  Y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1" ht="18.75">
      <c r="A2" s="235" t="str">
        <f>+C_1!A2</f>
        <v>D  E  S  I  G  N    B  U  I  L  D 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47" t="s">
        <v>0</v>
      </c>
      <c r="B4" s="19" t="s">
        <v>385</v>
      </c>
      <c r="D4" s="37"/>
      <c r="E4" s="37"/>
      <c r="F4" s="37"/>
      <c r="G4" s="37"/>
      <c r="I4" s="48"/>
      <c r="J4" s="48" t="s">
        <v>1</v>
      </c>
      <c r="K4" s="37" t="str">
        <f>C_1!$I$4</f>
        <v>4-0069</v>
      </c>
    </row>
    <row r="5" spans="1:11" ht="15.75">
      <c r="A5" s="47" t="s">
        <v>2</v>
      </c>
      <c r="B5" s="37" t="str">
        <f>C_1!$B$5</f>
        <v>SAMPLE</v>
      </c>
      <c r="D5" s="37"/>
      <c r="E5" s="37"/>
      <c r="F5" s="37"/>
      <c r="G5" s="37"/>
      <c r="I5" s="48"/>
      <c r="J5" s="48" t="s">
        <v>3</v>
      </c>
      <c r="K5" s="38">
        <f>C_1!$I$5</f>
        <v>0</v>
      </c>
    </row>
    <row r="6" spans="1:11" ht="15.75">
      <c r="A6" s="47" t="s">
        <v>4</v>
      </c>
      <c r="B6" s="37">
        <f>C_1!$B$6</f>
        <v>0</v>
      </c>
      <c r="D6" s="37"/>
      <c r="E6" s="37"/>
      <c r="F6" s="37"/>
      <c r="G6" s="37"/>
      <c r="I6" s="48"/>
      <c r="J6" s="48" t="s">
        <v>5</v>
      </c>
      <c r="K6" s="38">
        <f>C_1!$I$6</f>
        <v>0</v>
      </c>
    </row>
    <row r="7" spans="1:11" ht="15.75">
      <c r="A7" s="47" t="s">
        <v>6</v>
      </c>
      <c r="B7" s="37">
        <f>C_1!$B$7</f>
        <v>0</v>
      </c>
      <c r="D7" s="37"/>
      <c r="E7" s="37"/>
      <c r="F7" s="37"/>
      <c r="G7" s="37"/>
      <c r="I7" s="48"/>
      <c r="J7" s="48" t="s">
        <v>7</v>
      </c>
      <c r="K7" s="37" t="str">
        <f>C_1!$I$7</f>
        <v>03-25-14</v>
      </c>
    </row>
    <row r="8" spans="1:11" ht="15.75">
      <c r="A8" s="47" t="s">
        <v>8</v>
      </c>
      <c r="B8" s="37">
        <f>C_1!$B$8</f>
        <v>0</v>
      </c>
      <c r="D8" s="37"/>
      <c r="E8" s="37"/>
      <c r="F8" s="37"/>
      <c r="G8" s="37"/>
      <c r="I8" s="48"/>
      <c r="J8" s="48" t="s">
        <v>9</v>
      </c>
      <c r="K8" s="37">
        <f>C_1!$I$8</f>
        <v>0</v>
      </c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37"/>
      <c r="B10" s="37"/>
      <c r="C10" s="37"/>
      <c r="D10" s="37"/>
      <c r="E10" s="37"/>
      <c r="F10" s="37"/>
      <c r="G10" s="155" t="s">
        <v>49</v>
      </c>
      <c r="H10" s="155" t="s">
        <v>49</v>
      </c>
      <c r="I10" s="155" t="s">
        <v>50</v>
      </c>
      <c r="J10" s="155" t="s">
        <v>50</v>
      </c>
      <c r="K10" s="157" t="s">
        <v>27</v>
      </c>
    </row>
    <row r="11" spans="1:11" ht="15">
      <c r="A11" s="39" t="s">
        <v>24</v>
      </c>
      <c r="B11" s="39"/>
      <c r="C11" s="38"/>
      <c r="D11" s="49" t="s">
        <v>25</v>
      </c>
      <c r="E11" s="39" t="s">
        <v>31</v>
      </c>
      <c r="F11" s="154" t="s">
        <v>30</v>
      </c>
      <c r="G11" s="49" t="s">
        <v>32</v>
      </c>
      <c r="H11" s="39" t="s">
        <v>26</v>
      </c>
      <c r="I11" s="154" t="s">
        <v>32</v>
      </c>
      <c r="J11" s="39" t="s">
        <v>26</v>
      </c>
      <c r="K11" s="156" t="s">
        <v>65</v>
      </c>
    </row>
    <row r="12" spans="1:11" ht="15" customHeight="1">
      <c r="A12" s="59"/>
      <c r="B12" s="59"/>
      <c r="C12" s="60"/>
      <c r="D12" s="127"/>
      <c r="E12" s="51"/>
      <c r="F12" s="52"/>
      <c r="G12" s="53"/>
      <c r="H12" s="54">
        <f>ROUND(+E12*G12,0)</f>
        <v>0</v>
      </c>
      <c r="I12" s="53"/>
      <c r="J12" s="54">
        <f>ROUND(+G12*I12,0)</f>
        <v>0</v>
      </c>
      <c r="K12" s="55"/>
    </row>
    <row r="13" spans="1:11" ht="15" customHeight="1">
      <c r="A13" s="167" t="s">
        <v>106</v>
      </c>
      <c r="B13" s="168" t="s">
        <v>107</v>
      </c>
      <c r="C13" s="61"/>
      <c r="D13" s="114"/>
      <c r="E13" s="122"/>
      <c r="F13" s="128"/>
      <c r="G13" s="123"/>
      <c r="H13" s="124">
        <f>ROUND(+E13*G13,0)</f>
        <v>0</v>
      </c>
      <c r="I13" s="123"/>
      <c r="J13" s="124">
        <f>ROUND(+E13*I13,0)</f>
        <v>0</v>
      </c>
      <c r="K13" s="125">
        <f>J13+H13</f>
        <v>0</v>
      </c>
    </row>
    <row r="14" spans="1:17" ht="15" customHeight="1">
      <c r="A14" s="59"/>
      <c r="B14" s="59"/>
      <c r="C14" s="61"/>
      <c r="D14" s="114"/>
      <c r="E14" s="122"/>
      <c r="F14" s="128"/>
      <c r="G14" s="123"/>
      <c r="H14" s="124">
        <f aca="true" t="shared" si="0" ref="H14:H52">ROUND(+E14*G14,0)</f>
        <v>0</v>
      </c>
      <c r="I14" s="123"/>
      <c r="J14" s="124">
        <f aca="true" t="shared" si="1" ref="J14:J53">ROUND(+E14*I14,0)</f>
        <v>0</v>
      </c>
      <c r="K14" s="125">
        <f aca="true" t="shared" si="2" ref="K14:K53">J14+H14</f>
        <v>0</v>
      </c>
      <c r="L14" s="61"/>
      <c r="M14" s="61"/>
      <c r="N14" s="114"/>
      <c r="O14" s="122"/>
      <c r="P14" s="128"/>
      <c r="Q14" s="123"/>
    </row>
    <row r="15" spans="1:17" ht="15" customHeight="1">
      <c r="A15" s="59"/>
      <c r="B15" s="169" t="s">
        <v>127</v>
      </c>
      <c r="C15" s="61"/>
      <c r="D15" s="114"/>
      <c r="E15" s="122"/>
      <c r="F15" s="128"/>
      <c r="G15" s="123"/>
      <c r="H15" s="124">
        <f t="shared" si="0"/>
        <v>0</v>
      </c>
      <c r="I15" s="123"/>
      <c r="J15" s="124">
        <f t="shared" si="1"/>
        <v>0</v>
      </c>
      <c r="K15" s="125">
        <f t="shared" si="2"/>
        <v>0</v>
      </c>
      <c r="L15" s="61"/>
      <c r="M15" s="61"/>
      <c r="N15" s="114"/>
      <c r="O15" s="122"/>
      <c r="P15" s="128"/>
      <c r="Q15" s="123"/>
    </row>
    <row r="16" spans="1:17" ht="15" customHeight="1">
      <c r="A16" s="59"/>
      <c r="B16" s="59"/>
      <c r="C16" s="61"/>
      <c r="D16" s="114"/>
      <c r="E16" s="122"/>
      <c r="F16" s="128"/>
      <c r="G16" s="123"/>
      <c r="H16" s="124">
        <f t="shared" si="0"/>
        <v>0</v>
      </c>
      <c r="I16" s="123"/>
      <c r="J16" s="124">
        <f t="shared" si="1"/>
        <v>0</v>
      </c>
      <c r="K16" s="125">
        <f t="shared" si="2"/>
        <v>0</v>
      </c>
      <c r="L16" s="61"/>
      <c r="M16" s="61"/>
      <c r="N16" s="114"/>
      <c r="O16" s="122"/>
      <c r="P16" s="128"/>
      <c r="Q16" s="123"/>
    </row>
    <row r="17" spans="1:17" ht="15" customHeight="1">
      <c r="A17" s="59"/>
      <c r="B17" s="59" t="s">
        <v>108</v>
      </c>
      <c r="C17" s="61" t="s">
        <v>128</v>
      </c>
      <c r="D17" s="114"/>
      <c r="E17" s="122"/>
      <c r="F17" s="128"/>
      <c r="G17" s="123"/>
      <c r="H17" s="124">
        <f t="shared" si="0"/>
        <v>0</v>
      </c>
      <c r="I17" s="123">
        <v>0</v>
      </c>
      <c r="J17" s="124">
        <f t="shared" si="1"/>
        <v>0</v>
      </c>
      <c r="K17" s="125">
        <f t="shared" si="2"/>
        <v>0</v>
      </c>
      <c r="L17" s="61"/>
      <c r="M17" s="61"/>
      <c r="N17" s="114"/>
      <c r="O17" s="122"/>
      <c r="P17" s="128"/>
      <c r="Q17" s="123"/>
    </row>
    <row r="18" spans="1:17" ht="15" customHeight="1">
      <c r="A18" s="59"/>
      <c r="B18" s="59"/>
      <c r="C18" s="61" t="s">
        <v>110</v>
      </c>
      <c r="D18" s="114" t="s">
        <v>111</v>
      </c>
      <c r="E18" s="122">
        <v>6</v>
      </c>
      <c r="F18" s="128" t="s">
        <v>112</v>
      </c>
      <c r="G18" s="123"/>
      <c r="H18" s="124">
        <f t="shared" si="0"/>
        <v>0</v>
      </c>
      <c r="I18" s="123">
        <v>125</v>
      </c>
      <c r="J18" s="124">
        <f t="shared" si="1"/>
        <v>750</v>
      </c>
      <c r="K18" s="125">
        <f t="shared" si="2"/>
        <v>750</v>
      </c>
      <c r="L18" s="61"/>
      <c r="M18" s="61"/>
      <c r="N18" s="114"/>
      <c r="O18" s="122"/>
      <c r="P18" s="128"/>
      <c r="Q18" s="123"/>
    </row>
    <row r="19" spans="1:17" ht="15" customHeight="1">
      <c r="A19" s="59"/>
      <c r="B19" s="59" t="s">
        <v>113</v>
      </c>
      <c r="C19" s="61" t="s">
        <v>129</v>
      </c>
      <c r="D19" s="114"/>
      <c r="E19" s="122">
        <v>1694</v>
      </c>
      <c r="F19" s="128" t="s">
        <v>115</v>
      </c>
      <c r="G19" s="123"/>
      <c r="H19" s="124">
        <f t="shared" si="0"/>
        <v>0</v>
      </c>
      <c r="I19" s="123">
        <v>3.25</v>
      </c>
      <c r="J19" s="124">
        <f t="shared" si="1"/>
        <v>5506</v>
      </c>
      <c r="K19" s="125">
        <f t="shared" si="2"/>
        <v>5506</v>
      </c>
      <c r="L19" s="61"/>
      <c r="M19" s="61"/>
      <c r="N19" s="114"/>
      <c r="O19" s="122"/>
      <c r="P19" s="128"/>
      <c r="Q19" s="123"/>
    </row>
    <row r="20" spans="1:17" ht="15" customHeight="1">
      <c r="A20" s="59"/>
      <c r="B20" s="59" t="s">
        <v>116</v>
      </c>
      <c r="C20" s="61" t="s">
        <v>130</v>
      </c>
      <c r="D20" s="114"/>
      <c r="E20" s="122">
        <v>3</v>
      </c>
      <c r="F20" s="128" t="s">
        <v>112</v>
      </c>
      <c r="G20" s="123"/>
      <c r="H20" s="124">
        <f t="shared" si="0"/>
        <v>0</v>
      </c>
      <c r="I20" s="123">
        <v>125</v>
      </c>
      <c r="J20" s="124">
        <f t="shared" si="1"/>
        <v>375</v>
      </c>
      <c r="K20" s="125">
        <f t="shared" si="2"/>
        <v>375</v>
      </c>
      <c r="L20" s="61"/>
      <c r="M20" s="61"/>
      <c r="N20" s="114"/>
      <c r="O20" s="122"/>
      <c r="P20" s="128"/>
      <c r="Q20" s="123"/>
    </row>
    <row r="21" spans="1:17" ht="15" customHeight="1">
      <c r="A21" s="59"/>
      <c r="B21" s="59" t="s">
        <v>117</v>
      </c>
      <c r="C21" s="61" t="s">
        <v>131</v>
      </c>
      <c r="D21" s="114"/>
      <c r="E21" s="122">
        <v>715</v>
      </c>
      <c r="F21" s="128" t="s">
        <v>115</v>
      </c>
      <c r="G21" s="123"/>
      <c r="H21" s="124">
        <f t="shared" si="0"/>
        <v>0</v>
      </c>
      <c r="I21" s="123">
        <v>1.75</v>
      </c>
      <c r="J21" s="124">
        <f t="shared" si="1"/>
        <v>1251</v>
      </c>
      <c r="K21" s="125">
        <f t="shared" si="2"/>
        <v>1251</v>
      </c>
      <c r="L21" s="61"/>
      <c r="M21" s="61"/>
      <c r="N21" s="114"/>
      <c r="O21" s="122"/>
      <c r="P21" s="128"/>
      <c r="Q21" s="123"/>
    </row>
    <row r="22" spans="1:17" ht="15" customHeight="1">
      <c r="A22" s="59"/>
      <c r="B22" s="59" t="s">
        <v>118</v>
      </c>
      <c r="C22" s="61" t="s">
        <v>132</v>
      </c>
      <c r="D22" s="114"/>
      <c r="E22" s="122">
        <v>715</v>
      </c>
      <c r="F22" s="128" t="s">
        <v>115</v>
      </c>
      <c r="G22" s="123"/>
      <c r="H22" s="124">
        <f t="shared" si="0"/>
        <v>0</v>
      </c>
      <c r="I22" s="123">
        <v>4.25</v>
      </c>
      <c r="J22" s="124">
        <f t="shared" si="1"/>
        <v>3039</v>
      </c>
      <c r="K22" s="125">
        <f t="shared" si="2"/>
        <v>3039</v>
      </c>
      <c r="L22" s="61"/>
      <c r="M22" s="237"/>
      <c r="N22" s="238"/>
      <c r="O22" s="122"/>
      <c r="P22" s="128"/>
      <c r="Q22" s="123"/>
    </row>
    <row r="23" spans="1:17" ht="15" customHeight="1">
      <c r="A23" s="59"/>
      <c r="B23" s="59" t="s">
        <v>119</v>
      </c>
      <c r="C23" s="61" t="s">
        <v>141</v>
      </c>
      <c r="D23" s="114"/>
      <c r="E23" s="122">
        <v>1460</v>
      </c>
      <c r="F23" s="128" t="s">
        <v>115</v>
      </c>
      <c r="G23" s="123"/>
      <c r="H23" s="124">
        <f t="shared" si="0"/>
        <v>0</v>
      </c>
      <c r="I23" s="123">
        <v>1.75</v>
      </c>
      <c r="J23" s="124">
        <f t="shared" si="1"/>
        <v>2555</v>
      </c>
      <c r="K23" s="125">
        <f t="shared" si="2"/>
        <v>2555</v>
      </c>
      <c r="L23" s="61"/>
      <c r="M23" s="61"/>
      <c r="N23" s="114"/>
      <c r="O23" s="122"/>
      <c r="P23" s="128"/>
      <c r="Q23" s="123"/>
    </row>
    <row r="24" spans="1:17" ht="15" customHeight="1">
      <c r="A24" s="59"/>
      <c r="B24" s="59" t="s">
        <v>120</v>
      </c>
      <c r="C24" s="61" t="s">
        <v>133</v>
      </c>
      <c r="D24" s="114"/>
      <c r="E24" s="122">
        <v>4</v>
      </c>
      <c r="F24" s="128" t="s">
        <v>112</v>
      </c>
      <c r="G24" s="123"/>
      <c r="H24" s="124">
        <f t="shared" si="0"/>
        <v>0</v>
      </c>
      <c r="I24" s="123">
        <v>210</v>
      </c>
      <c r="J24" s="124">
        <f t="shared" si="1"/>
        <v>840</v>
      </c>
      <c r="K24" s="125">
        <f t="shared" si="2"/>
        <v>840</v>
      </c>
      <c r="L24" s="61"/>
      <c r="M24" s="61"/>
      <c r="N24" s="114"/>
      <c r="O24" s="122"/>
      <c r="P24" s="128"/>
      <c r="Q24" s="123"/>
    </row>
    <row r="25" spans="1:11" ht="15" customHeight="1">
      <c r="A25" s="59"/>
      <c r="B25" s="59"/>
      <c r="C25" s="61"/>
      <c r="D25" s="114"/>
      <c r="E25" s="122"/>
      <c r="F25" s="128"/>
      <c r="G25" s="123"/>
      <c r="H25" s="124">
        <f t="shared" si="0"/>
        <v>0</v>
      </c>
      <c r="I25" s="123">
        <v>0</v>
      </c>
      <c r="J25" s="124">
        <f t="shared" si="1"/>
        <v>0</v>
      </c>
      <c r="K25" s="125">
        <f t="shared" si="2"/>
        <v>0</v>
      </c>
    </row>
    <row r="26" spans="1:11" ht="15" customHeight="1">
      <c r="A26" s="59"/>
      <c r="B26" s="59"/>
      <c r="C26" s="61"/>
      <c r="D26" s="114"/>
      <c r="E26" s="122"/>
      <c r="F26" s="128"/>
      <c r="G26" s="123"/>
      <c r="H26" s="124">
        <f t="shared" si="0"/>
        <v>0</v>
      </c>
      <c r="I26" s="123">
        <v>0</v>
      </c>
      <c r="J26" s="124">
        <f t="shared" si="1"/>
        <v>0</v>
      </c>
      <c r="K26" s="125">
        <f t="shared" si="2"/>
        <v>0</v>
      </c>
    </row>
    <row r="27" spans="1:11" ht="15" customHeight="1" thickBot="1">
      <c r="A27" s="59"/>
      <c r="B27" s="59"/>
      <c r="C27" s="61"/>
      <c r="D27" s="114"/>
      <c r="E27" s="122"/>
      <c r="F27" s="128"/>
      <c r="G27" s="123"/>
      <c r="H27" s="124">
        <f t="shared" si="0"/>
        <v>0</v>
      </c>
      <c r="I27" s="123">
        <v>0</v>
      </c>
      <c r="J27" s="124">
        <f t="shared" si="1"/>
        <v>0</v>
      </c>
      <c r="K27" s="125">
        <f t="shared" si="2"/>
        <v>0</v>
      </c>
    </row>
    <row r="28" spans="1:11" ht="15" customHeight="1" thickTop="1">
      <c r="A28" s="59"/>
      <c r="B28" s="59"/>
      <c r="C28" s="61"/>
      <c r="D28" s="174" t="s">
        <v>145</v>
      </c>
      <c r="E28" s="175"/>
      <c r="F28" s="176"/>
      <c r="G28" s="177"/>
      <c r="H28" s="178">
        <f>SUM(H12:H27)</f>
        <v>0</v>
      </c>
      <c r="I28" s="123">
        <v>0</v>
      </c>
      <c r="J28" s="178">
        <f>SUM(J12:J27)</f>
        <v>14316</v>
      </c>
      <c r="K28" s="179">
        <f t="shared" si="2"/>
        <v>14316</v>
      </c>
    </row>
    <row r="29" spans="1:11" ht="15" customHeight="1">
      <c r="A29" s="59"/>
      <c r="B29" s="59"/>
      <c r="C29" s="61"/>
      <c r="D29" s="114"/>
      <c r="E29" s="122"/>
      <c r="F29" s="128"/>
      <c r="G29" s="123"/>
      <c r="H29" s="124">
        <f t="shared" si="0"/>
        <v>0</v>
      </c>
      <c r="I29" s="123">
        <v>0</v>
      </c>
      <c r="J29" s="124">
        <f t="shared" si="1"/>
        <v>0</v>
      </c>
      <c r="K29" s="125">
        <f t="shared" si="2"/>
        <v>0</v>
      </c>
    </row>
    <row r="30" spans="1:11" ht="15" customHeight="1">
      <c r="A30" s="59"/>
      <c r="B30" s="59"/>
      <c r="C30" s="61"/>
      <c r="D30" s="114"/>
      <c r="E30" s="122"/>
      <c r="F30" s="128"/>
      <c r="G30" s="123"/>
      <c r="H30" s="124">
        <f t="shared" si="0"/>
        <v>0</v>
      </c>
      <c r="I30" s="123">
        <v>0</v>
      </c>
      <c r="J30" s="124">
        <f t="shared" si="1"/>
        <v>0</v>
      </c>
      <c r="K30" s="125">
        <f t="shared" si="2"/>
        <v>0</v>
      </c>
    </row>
    <row r="31" spans="1:11" ht="15" customHeight="1">
      <c r="A31" s="59"/>
      <c r="B31" s="59"/>
      <c r="C31" s="61"/>
      <c r="D31" s="114"/>
      <c r="E31" s="122"/>
      <c r="F31" s="128"/>
      <c r="G31" s="123"/>
      <c r="H31" s="124">
        <f t="shared" si="0"/>
        <v>0</v>
      </c>
      <c r="I31" s="123">
        <v>0</v>
      </c>
      <c r="J31" s="124">
        <f t="shared" si="1"/>
        <v>0</v>
      </c>
      <c r="K31" s="125">
        <f t="shared" si="2"/>
        <v>0</v>
      </c>
    </row>
    <row r="32" spans="1:11" ht="15" customHeight="1">
      <c r="A32" s="167" t="s">
        <v>146</v>
      </c>
      <c r="B32" s="173" t="s">
        <v>147</v>
      </c>
      <c r="C32" s="61"/>
      <c r="D32" s="114"/>
      <c r="E32" s="122"/>
      <c r="F32" s="128"/>
      <c r="G32" s="123"/>
      <c r="H32" s="124">
        <f t="shared" si="0"/>
        <v>0</v>
      </c>
      <c r="I32" s="123">
        <v>0</v>
      </c>
      <c r="J32" s="124">
        <f t="shared" si="1"/>
        <v>0</v>
      </c>
      <c r="K32" s="125">
        <f t="shared" si="2"/>
        <v>0</v>
      </c>
    </row>
    <row r="33" spans="1:11" ht="15" customHeight="1">
      <c r="A33" s="59"/>
      <c r="B33" s="59"/>
      <c r="C33" s="61"/>
      <c r="D33" s="114"/>
      <c r="E33" s="122"/>
      <c r="F33" s="128"/>
      <c r="G33" s="123"/>
      <c r="H33" s="124">
        <f t="shared" si="0"/>
        <v>0</v>
      </c>
      <c r="I33" s="123">
        <v>0</v>
      </c>
      <c r="J33" s="124">
        <f t="shared" si="1"/>
        <v>0</v>
      </c>
      <c r="K33" s="125">
        <f t="shared" si="2"/>
        <v>0</v>
      </c>
    </row>
    <row r="34" spans="1:11" ht="15" customHeight="1">
      <c r="A34" s="59"/>
      <c r="B34" s="59" t="s">
        <v>108</v>
      </c>
      <c r="C34" s="61" t="s">
        <v>149</v>
      </c>
      <c r="D34" s="114"/>
      <c r="E34" s="122">
        <v>715</v>
      </c>
      <c r="F34" s="128" t="s">
        <v>115</v>
      </c>
      <c r="G34" s="123">
        <v>2.5</v>
      </c>
      <c r="H34" s="124">
        <f t="shared" si="0"/>
        <v>1788</v>
      </c>
      <c r="I34" s="123">
        <v>5</v>
      </c>
      <c r="J34" s="124">
        <f t="shared" si="1"/>
        <v>3575</v>
      </c>
      <c r="K34" s="125">
        <f t="shared" si="2"/>
        <v>5363</v>
      </c>
    </row>
    <row r="35" spans="1:11" ht="15" customHeight="1" thickBot="1">
      <c r="A35" s="59"/>
      <c r="B35" s="59"/>
      <c r="C35" s="61"/>
      <c r="D35" s="114"/>
      <c r="E35" s="122"/>
      <c r="F35" s="128"/>
      <c r="G35" s="123"/>
      <c r="H35" s="124">
        <f t="shared" si="0"/>
        <v>0</v>
      </c>
      <c r="I35" s="123">
        <v>0</v>
      </c>
      <c r="J35" s="124">
        <f t="shared" si="1"/>
        <v>0</v>
      </c>
      <c r="K35" s="125">
        <f t="shared" si="2"/>
        <v>0</v>
      </c>
    </row>
    <row r="36" spans="1:11" ht="15" customHeight="1" thickTop="1">
      <c r="A36" s="59"/>
      <c r="B36" s="59"/>
      <c r="C36" s="61"/>
      <c r="D36" s="174" t="s">
        <v>150</v>
      </c>
      <c r="E36" s="175"/>
      <c r="F36" s="176"/>
      <c r="G36" s="177"/>
      <c r="H36" s="178">
        <f>SUM(H29:H35)</f>
        <v>1788</v>
      </c>
      <c r="I36" s="123">
        <v>0</v>
      </c>
      <c r="J36" s="178">
        <f>SUM(J29:J35)</f>
        <v>3575</v>
      </c>
      <c r="K36" s="179">
        <f t="shared" si="2"/>
        <v>5363</v>
      </c>
    </row>
    <row r="37" spans="1:11" ht="15" customHeight="1">
      <c r="A37" s="59"/>
      <c r="B37" s="59"/>
      <c r="C37" s="61"/>
      <c r="D37" s="114"/>
      <c r="E37" s="122"/>
      <c r="F37" s="128"/>
      <c r="G37" s="123"/>
      <c r="H37" s="124">
        <f t="shared" si="0"/>
        <v>0</v>
      </c>
      <c r="I37" s="123">
        <v>0</v>
      </c>
      <c r="J37" s="124">
        <f t="shared" si="1"/>
        <v>0</v>
      </c>
      <c r="K37" s="125">
        <f t="shared" si="2"/>
        <v>0</v>
      </c>
    </row>
    <row r="38" spans="1:11" ht="15" customHeight="1">
      <c r="A38" s="59"/>
      <c r="B38" s="59"/>
      <c r="C38" s="61"/>
      <c r="D38" s="114"/>
      <c r="E38" s="122"/>
      <c r="F38" s="128"/>
      <c r="G38" s="123"/>
      <c r="H38" s="124">
        <f t="shared" si="0"/>
        <v>0</v>
      </c>
      <c r="I38" s="123">
        <v>0</v>
      </c>
      <c r="J38" s="124">
        <f t="shared" si="1"/>
        <v>0</v>
      </c>
      <c r="K38" s="125">
        <f t="shared" si="2"/>
        <v>0</v>
      </c>
    </row>
    <row r="39" spans="1:11" ht="15" customHeight="1">
      <c r="A39" s="59"/>
      <c r="B39" s="59"/>
      <c r="C39" s="61"/>
      <c r="D39" s="114"/>
      <c r="E39" s="122"/>
      <c r="F39" s="128"/>
      <c r="G39" s="123"/>
      <c r="H39" s="124">
        <f t="shared" si="0"/>
        <v>0</v>
      </c>
      <c r="I39" s="123">
        <v>0</v>
      </c>
      <c r="J39" s="124">
        <f t="shared" si="1"/>
        <v>0</v>
      </c>
      <c r="K39" s="125">
        <f t="shared" si="2"/>
        <v>0</v>
      </c>
    </row>
    <row r="40" spans="1:11" ht="15" customHeight="1">
      <c r="A40" s="59"/>
      <c r="B40" s="59"/>
      <c r="C40" s="61"/>
      <c r="D40" s="114"/>
      <c r="E40" s="122"/>
      <c r="F40" s="128"/>
      <c r="G40" s="123"/>
      <c r="H40" s="124">
        <f t="shared" si="0"/>
        <v>0</v>
      </c>
      <c r="I40" s="123">
        <v>0</v>
      </c>
      <c r="J40" s="124">
        <f t="shared" si="1"/>
        <v>0</v>
      </c>
      <c r="K40" s="125">
        <f t="shared" si="2"/>
        <v>0</v>
      </c>
    </row>
    <row r="41" spans="1:11" ht="15" customHeight="1">
      <c r="A41" s="59"/>
      <c r="B41" s="59"/>
      <c r="C41" s="61"/>
      <c r="D41" s="114"/>
      <c r="E41" s="122"/>
      <c r="F41" s="128"/>
      <c r="G41" s="123"/>
      <c r="H41" s="124">
        <f t="shared" si="0"/>
        <v>0</v>
      </c>
      <c r="I41" s="123">
        <v>0</v>
      </c>
      <c r="J41" s="124">
        <f t="shared" si="1"/>
        <v>0</v>
      </c>
      <c r="K41" s="125">
        <f t="shared" si="2"/>
        <v>0</v>
      </c>
    </row>
    <row r="42" spans="1:11" ht="15" customHeight="1">
      <c r="A42" s="167" t="s">
        <v>151</v>
      </c>
      <c r="B42" s="173" t="s">
        <v>152</v>
      </c>
      <c r="C42" s="168"/>
      <c r="D42" s="180"/>
      <c r="E42" s="122"/>
      <c r="F42" s="128"/>
      <c r="G42" s="123"/>
      <c r="H42" s="124">
        <f t="shared" si="0"/>
        <v>0</v>
      </c>
      <c r="I42" s="123">
        <v>0</v>
      </c>
      <c r="J42" s="124">
        <f t="shared" si="1"/>
        <v>0</v>
      </c>
      <c r="K42" s="125">
        <f t="shared" si="2"/>
        <v>0</v>
      </c>
    </row>
    <row r="43" spans="1:11" ht="15" customHeight="1">
      <c r="A43" s="59"/>
      <c r="B43" s="59"/>
      <c r="C43" s="61"/>
      <c r="D43" s="114"/>
      <c r="E43" s="122"/>
      <c r="F43" s="128"/>
      <c r="G43" s="123"/>
      <c r="H43" s="124">
        <f t="shared" si="0"/>
        <v>0</v>
      </c>
      <c r="I43" s="123">
        <v>0</v>
      </c>
      <c r="J43" s="124">
        <f t="shared" si="1"/>
        <v>0</v>
      </c>
      <c r="K43" s="125">
        <f t="shared" si="2"/>
        <v>0</v>
      </c>
    </row>
    <row r="44" spans="1:11" ht="15" customHeight="1">
      <c r="A44" s="59"/>
      <c r="B44" s="59" t="s">
        <v>108</v>
      </c>
      <c r="C44" s="61" t="s">
        <v>153</v>
      </c>
      <c r="D44" s="114"/>
      <c r="E44" s="122">
        <f>913</f>
        <v>913</v>
      </c>
      <c r="F44" s="128" t="s">
        <v>115</v>
      </c>
      <c r="G44" s="123">
        <v>5</v>
      </c>
      <c r="H44" s="124">
        <f t="shared" si="0"/>
        <v>4565</v>
      </c>
      <c r="I44" s="123">
        <v>10</v>
      </c>
      <c r="J44" s="124">
        <f t="shared" si="1"/>
        <v>9130</v>
      </c>
      <c r="K44" s="125">
        <f t="shared" si="2"/>
        <v>13695</v>
      </c>
    </row>
    <row r="45" spans="1:11" ht="15" customHeight="1">
      <c r="A45" s="59"/>
      <c r="B45" s="59" t="s">
        <v>113</v>
      </c>
      <c r="C45" s="61" t="s">
        <v>154</v>
      </c>
      <c r="D45" s="114"/>
      <c r="E45" s="122">
        <v>132</v>
      </c>
      <c r="F45" s="128" t="s">
        <v>115</v>
      </c>
      <c r="G45" s="123">
        <v>10</v>
      </c>
      <c r="H45" s="124">
        <f t="shared" si="0"/>
        <v>1320</v>
      </c>
      <c r="I45" s="123">
        <v>20</v>
      </c>
      <c r="J45" s="124">
        <f t="shared" si="1"/>
        <v>2640</v>
      </c>
      <c r="K45" s="125">
        <f t="shared" si="2"/>
        <v>3960</v>
      </c>
    </row>
    <row r="46" spans="1:11" ht="15" customHeight="1">
      <c r="A46" s="59"/>
      <c r="B46" s="59" t="s">
        <v>116</v>
      </c>
      <c r="C46" s="61" t="s">
        <v>155</v>
      </c>
      <c r="D46" s="114"/>
      <c r="E46" s="122">
        <v>21</v>
      </c>
      <c r="F46" s="128" t="s">
        <v>115</v>
      </c>
      <c r="G46" s="123">
        <v>5</v>
      </c>
      <c r="H46" s="124">
        <f t="shared" si="0"/>
        <v>105</v>
      </c>
      <c r="I46" s="123">
        <v>12.5</v>
      </c>
      <c r="J46" s="124">
        <f t="shared" si="1"/>
        <v>263</v>
      </c>
      <c r="K46" s="125">
        <f t="shared" si="2"/>
        <v>368</v>
      </c>
    </row>
    <row r="47" spans="1:11" ht="15" customHeight="1" thickBot="1">
      <c r="A47" s="59"/>
      <c r="B47" s="59"/>
      <c r="C47" s="61"/>
      <c r="D47" s="114"/>
      <c r="E47" s="122"/>
      <c r="F47" s="128"/>
      <c r="G47" s="123"/>
      <c r="H47" s="124">
        <f t="shared" si="0"/>
        <v>0</v>
      </c>
      <c r="I47" s="123">
        <v>0</v>
      </c>
      <c r="J47" s="124">
        <f t="shared" si="1"/>
        <v>0</v>
      </c>
      <c r="K47" s="125">
        <f t="shared" si="2"/>
        <v>0</v>
      </c>
    </row>
    <row r="48" spans="1:11" ht="15" customHeight="1" thickTop="1">
      <c r="A48" s="59"/>
      <c r="B48" s="59"/>
      <c r="C48" s="61"/>
      <c r="D48" s="174" t="s">
        <v>156</v>
      </c>
      <c r="E48" s="122"/>
      <c r="F48" s="128"/>
      <c r="G48" s="123"/>
      <c r="H48" s="178">
        <f>SUM(H37:H47)</f>
        <v>5990</v>
      </c>
      <c r="I48" s="123">
        <v>0</v>
      </c>
      <c r="J48" s="178">
        <f>SUM(J37:J47)</f>
        <v>12033</v>
      </c>
      <c r="K48" s="179">
        <f t="shared" si="2"/>
        <v>18023</v>
      </c>
    </row>
    <row r="49" spans="1:11" ht="15" customHeight="1">
      <c r="A49" s="59"/>
      <c r="B49" s="59"/>
      <c r="C49" s="61"/>
      <c r="D49" s="114"/>
      <c r="E49" s="122"/>
      <c r="F49" s="128"/>
      <c r="G49" s="123"/>
      <c r="H49" s="124">
        <f t="shared" si="0"/>
        <v>0</v>
      </c>
      <c r="I49" s="123">
        <v>0</v>
      </c>
      <c r="J49" s="124">
        <f t="shared" si="1"/>
        <v>0</v>
      </c>
      <c r="K49" s="125">
        <f t="shared" si="2"/>
        <v>0</v>
      </c>
    </row>
    <row r="50" spans="1:11" ht="15" customHeight="1">
      <c r="A50" s="59"/>
      <c r="B50" s="59"/>
      <c r="C50" s="61"/>
      <c r="D50" s="114"/>
      <c r="E50" s="122"/>
      <c r="F50" s="128"/>
      <c r="G50" s="123"/>
      <c r="H50" s="124">
        <f t="shared" si="0"/>
        <v>0</v>
      </c>
      <c r="I50" s="123">
        <v>0</v>
      </c>
      <c r="J50" s="124">
        <f t="shared" si="1"/>
        <v>0</v>
      </c>
      <c r="K50" s="125">
        <f t="shared" si="2"/>
        <v>0</v>
      </c>
    </row>
    <row r="51" spans="1:11" ht="15" customHeight="1">
      <c r="A51" s="59"/>
      <c r="B51" s="59"/>
      <c r="C51" s="61"/>
      <c r="D51" s="114"/>
      <c r="E51" s="122"/>
      <c r="F51" s="128"/>
      <c r="G51" s="123"/>
      <c r="H51" s="124">
        <f t="shared" si="0"/>
        <v>0</v>
      </c>
      <c r="I51" s="123">
        <v>0</v>
      </c>
      <c r="J51" s="124">
        <f t="shared" si="1"/>
        <v>0</v>
      </c>
      <c r="K51" s="125">
        <f t="shared" si="2"/>
        <v>0</v>
      </c>
    </row>
    <row r="52" spans="1:11" ht="15" customHeight="1">
      <c r="A52" s="59"/>
      <c r="B52" s="59"/>
      <c r="C52" s="61"/>
      <c r="D52" s="114"/>
      <c r="E52" s="122"/>
      <c r="F52" s="128"/>
      <c r="G52" s="123"/>
      <c r="H52" s="124">
        <f t="shared" si="0"/>
        <v>0</v>
      </c>
      <c r="I52" s="123">
        <v>0</v>
      </c>
      <c r="J52" s="124">
        <f t="shared" si="1"/>
        <v>0</v>
      </c>
      <c r="K52" s="125">
        <f t="shared" si="2"/>
        <v>0</v>
      </c>
    </row>
    <row r="53" spans="1:11" ht="15.75">
      <c r="A53" s="167" t="s">
        <v>157</v>
      </c>
      <c r="B53" s="173" t="s">
        <v>158</v>
      </c>
      <c r="C53" s="168"/>
      <c r="D53" s="180"/>
      <c r="E53" s="122"/>
      <c r="F53" s="128"/>
      <c r="G53" s="123"/>
      <c r="H53" s="124">
        <f aca="true" t="shared" si="3" ref="H53:H101">ROUND(+E53*G53,0)</f>
        <v>0</v>
      </c>
      <c r="I53" s="123">
        <v>0</v>
      </c>
      <c r="J53" s="124">
        <f t="shared" si="1"/>
        <v>0</v>
      </c>
      <c r="K53" s="125">
        <f t="shared" si="2"/>
        <v>0</v>
      </c>
    </row>
    <row r="54" spans="1:11" ht="15">
      <c r="A54" s="59"/>
      <c r="B54" s="59"/>
      <c r="C54" s="61"/>
      <c r="D54" s="114"/>
      <c r="E54" s="122"/>
      <c r="F54" s="128"/>
      <c r="G54" s="123"/>
      <c r="H54" s="124">
        <f t="shared" si="3"/>
        <v>0</v>
      </c>
      <c r="I54" s="123">
        <v>0</v>
      </c>
      <c r="J54" s="124">
        <f>ROUND(+E54*I54,0)</f>
        <v>0</v>
      </c>
      <c r="K54" s="125">
        <f>J54+H54</f>
        <v>0</v>
      </c>
    </row>
    <row r="55" spans="1:11" ht="15">
      <c r="A55" s="59"/>
      <c r="B55" s="59" t="s">
        <v>108</v>
      </c>
      <c r="C55" s="61" t="s">
        <v>485</v>
      </c>
      <c r="D55" s="114"/>
      <c r="E55" s="122">
        <f>24</f>
        <v>24</v>
      </c>
      <c r="F55" s="128" t="s">
        <v>138</v>
      </c>
      <c r="G55" s="123">
        <v>45</v>
      </c>
      <c r="H55" s="124">
        <f t="shared" si="3"/>
        <v>1080</v>
      </c>
      <c r="I55" s="123">
        <v>14.75</v>
      </c>
      <c r="J55" s="124">
        <f>ROUND(+E55*I55,0)</f>
        <v>354</v>
      </c>
      <c r="K55" s="125">
        <f aca="true" t="shared" si="4" ref="K55:K101">J55+H55</f>
        <v>1434</v>
      </c>
    </row>
    <row r="56" spans="1:11" ht="14.25" customHeight="1">
      <c r="A56" s="59"/>
      <c r="B56" s="6" t="s">
        <v>113</v>
      </c>
      <c r="C56" s="61" t="s">
        <v>160</v>
      </c>
      <c r="D56" s="114"/>
      <c r="E56" s="122">
        <f>'Summary CELLAR '!G9</f>
        <v>1900</v>
      </c>
      <c r="F56" s="128" t="s">
        <v>161</v>
      </c>
      <c r="G56" s="123">
        <v>0.15</v>
      </c>
      <c r="H56" s="124">
        <f t="shared" si="3"/>
        <v>285</v>
      </c>
      <c r="I56" s="123">
        <v>0.3</v>
      </c>
      <c r="J56" s="124">
        <f>ROUND(+E56*I56,0)</f>
        <v>570</v>
      </c>
      <c r="K56" s="125">
        <f t="shared" si="4"/>
        <v>855</v>
      </c>
    </row>
    <row r="57" spans="1:11" ht="15.75" thickBot="1">
      <c r="A57" s="59"/>
      <c r="B57" s="59"/>
      <c r="C57" s="61"/>
      <c r="D57" s="114"/>
      <c r="E57" s="122"/>
      <c r="F57" s="128"/>
      <c r="G57" s="123"/>
      <c r="H57" s="124">
        <f t="shared" si="3"/>
        <v>0</v>
      </c>
      <c r="I57" s="123">
        <v>0</v>
      </c>
      <c r="J57" s="124">
        <f>ROUND(+E57*I57,0)</f>
        <v>0</v>
      </c>
      <c r="K57" s="125">
        <f t="shared" si="4"/>
        <v>0</v>
      </c>
    </row>
    <row r="58" spans="1:11" ht="16.5" thickTop="1">
      <c r="A58" s="59"/>
      <c r="B58" s="59"/>
      <c r="C58" s="61"/>
      <c r="D58" s="174" t="s">
        <v>166</v>
      </c>
      <c r="E58" s="122"/>
      <c r="F58" s="128"/>
      <c r="G58" s="123"/>
      <c r="H58" s="178">
        <f>SUM(H49:H57)</f>
        <v>1365</v>
      </c>
      <c r="I58" s="123">
        <v>0</v>
      </c>
      <c r="J58" s="178">
        <f>SUM(J49:J57)</f>
        <v>924</v>
      </c>
      <c r="K58" s="179">
        <f t="shared" si="4"/>
        <v>2289</v>
      </c>
    </row>
    <row r="59" spans="1:11" ht="15">
      <c r="A59" s="59"/>
      <c r="B59" s="59"/>
      <c r="C59" s="61"/>
      <c r="D59" s="114"/>
      <c r="E59" s="122"/>
      <c r="F59" s="128"/>
      <c r="G59" s="123"/>
      <c r="H59" s="124">
        <f t="shared" si="3"/>
        <v>0</v>
      </c>
      <c r="I59" s="123">
        <v>0</v>
      </c>
      <c r="J59" s="124">
        <f aca="true" t="shared" si="5" ref="J59:J65">ROUND(+E59*I59,0)</f>
        <v>0</v>
      </c>
      <c r="K59" s="125">
        <f t="shared" si="4"/>
        <v>0</v>
      </c>
    </row>
    <row r="60" spans="1:11" ht="15">
      <c r="A60" s="59"/>
      <c r="B60" s="59"/>
      <c r="C60" s="61"/>
      <c r="D60" s="114"/>
      <c r="E60" s="122"/>
      <c r="F60" s="128"/>
      <c r="G60" s="123"/>
      <c r="H60" s="124">
        <f t="shared" si="3"/>
        <v>0</v>
      </c>
      <c r="I60" s="123">
        <v>0</v>
      </c>
      <c r="J60" s="124">
        <f t="shared" si="5"/>
        <v>0</v>
      </c>
      <c r="K60" s="125">
        <f t="shared" si="4"/>
        <v>0</v>
      </c>
    </row>
    <row r="61" spans="1:11" ht="15">
      <c r="A61" s="59"/>
      <c r="B61" s="59"/>
      <c r="C61" s="61"/>
      <c r="D61" s="114"/>
      <c r="E61" s="122"/>
      <c r="F61" s="128"/>
      <c r="G61" s="123"/>
      <c r="H61" s="124">
        <f t="shared" si="3"/>
        <v>0</v>
      </c>
      <c r="I61" s="123">
        <v>0</v>
      </c>
      <c r="J61" s="124">
        <f t="shared" si="5"/>
        <v>0</v>
      </c>
      <c r="K61" s="125">
        <f t="shared" si="4"/>
        <v>0</v>
      </c>
    </row>
    <row r="62" spans="1:11" ht="15">
      <c r="A62" s="59"/>
      <c r="B62" s="59"/>
      <c r="C62" s="61"/>
      <c r="D62" s="114"/>
      <c r="E62" s="122"/>
      <c r="F62" s="128"/>
      <c r="G62" s="123"/>
      <c r="H62" s="124">
        <f t="shared" si="3"/>
        <v>0</v>
      </c>
      <c r="I62" s="123">
        <v>0</v>
      </c>
      <c r="J62" s="124">
        <f t="shared" si="5"/>
        <v>0</v>
      </c>
      <c r="K62" s="125">
        <f t="shared" si="4"/>
        <v>0</v>
      </c>
    </row>
    <row r="63" spans="1:11" ht="15">
      <c r="A63" s="59"/>
      <c r="B63" s="59"/>
      <c r="C63" s="61"/>
      <c r="D63" s="114"/>
      <c r="E63" s="122"/>
      <c r="F63" s="128"/>
      <c r="G63" s="123"/>
      <c r="H63" s="124">
        <f t="shared" si="3"/>
        <v>0</v>
      </c>
      <c r="I63" s="123">
        <v>0</v>
      </c>
      <c r="J63" s="124">
        <f t="shared" si="5"/>
        <v>0</v>
      </c>
      <c r="K63" s="125">
        <f t="shared" si="4"/>
        <v>0</v>
      </c>
    </row>
    <row r="64" spans="1:11" ht="15.75">
      <c r="A64" s="167" t="s">
        <v>167</v>
      </c>
      <c r="B64" s="173" t="s">
        <v>168</v>
      </c>
      <c r="C64" s="168"/>
      <c r="D64" s="180"/>
      <c r="E64" s="122"/>
      <c r="F64" s="128"/>
      <c r="G64" s="123"/>
      <c r="H64" s="124">
        <f t="shared" si="3"/>
        <v>0</v>
      </c>
      <c r="I64" s="123">
        <v>0</v>
      </c>
      <c r="J64" s="124">
        <f t="shared" si="5"/>
        <v>0</v>
      </c>
      <c r="K64" s="125">
        <f t="shared" si="4"/>
        <v>0</v>
      </c>
    </row>
    <row r="65" spans="1:11" ht="15">
      <c r="A65" s="59"/>
      <c r="B65" s="59"/>
      <c r="C65" s="61"/>
      <c r="D65" s="114"/>
      <c r="E65" s="122"/>
      <c r="F65" s="128"/>
      <c r="G65" s="123"/>
      <c r="H65" s="124">
        <f t="shared" si="3"/>
        <v>0</v>
      </c>
      <c r="I65" s="123">
        <v>0</v>
      </c>
      <c r="J65" s="124">
        <f t="shared" si="5"/>
        <v>0</v>
      </c>
      <c r="K65" s="125">
        <f t="shared" si="4"/>
        <v>0</v>
      </c>
    </row>
    <row r="66" spans="1:11" ht="15">
      <c r="A66" s="59"/>
      <c r="B66" s="59" t="s">
        <v>108</v>
      </c>
      <c r="C66" s="61" t="s">
        <v>172</v>
      </c>
      <c r="D66" s="114"/>
      <c r="E66" s="122">
        <f>'Summary CELLAR '!G9</f>
        <v>1900</v>
      </c>
      <c r="F66" s="128" t="s">
        <v>161</v>
      </c>
      <c r="G66" s="123">
        <v>0.25</v>
      </c>
      <c r="H66" s="124">
        <f t="shared" si="3"/>
        <v>475</v>
      </c>
      <c r="I66" s="123">
        <v>0.2</v>
      </c>
      <c r="J66" s="124">
        <f aca="true" t="shared" si="6" ref="J66:J87">ROUND(+E66*I66,0)</f>
        <v>380</v>
      </c>
      <c r="K66" s="125">
        <f aca="true" t="shared" si="7" ref="K66:K87">J66+H66</f>
        <v>855</v>
      </c>
    </row>
    <row r="67" spans="1:11" ht="15">
      <c r="A67" s="59"/>
      <c r="B67" s="59"/>
      <c r="C67" s="61"/>
      <c r="D67" s="114"/>
      <c r="E67" s="122"/>
      <c r="F67" s="128"/>
      <c r="G67" s="123"/>
      <c r="H67" s="124">
        <f t="shared" si="3"/>
        <v>0</v>
      </c>
      <c r="I67" s="123">
        <v>0</v>
      </c>
      <c r="J67" s="124">
        <f t="shared" si="6"/>
        <v>0</v>
      </c>
      <c r="K67" s="125">
        <f t="shared" si="7"/>
        <v>0</v>
      </c>
    </row>
    <row r="68" spans="1:11" ht="15.75" thickBot="1">
      <c r="A68" s="59"/>
      <c r="B68" s="59"/>
      <c r="C68" s="61"/>
      <c r="D68" s="114"/>
      <c r="E68" s="122"/>
      <c r="F68" s="128"/>
      <c r="G68" s="123"/>
      <c r="H68" s="124">
        <f t="shared" si="3"/>
        <v>0</v>
      </c>
      <c r="I68" s="123">
        <v>0</v>
      </c>
      <c r="J68" s="124">
        <f t="shared" si="6"/>
        <v>0</v>
      </c>
      <c r="K68" s="125">
        <f t="shared" si="7"/>
        <v>0</v>
      </c>
    </row>
    <row r="69" spans="1:11" ht="16.5" thickTop="1">
      <c r="A69" s="59"/>
      <c r="B69" s="59"/>
      <c r="C69" s="61"/>
      <c r="D69" s="174" t="s">
        <v>173</v>
      </c>
      <c r="E69" s="122"/>
      <c r="F69" s="128"/>
      <c r="G69" s="123"/>
      <c r="H69" s="178">
        <f>SUM(H59:H68)</f>
        <v>475</v>
      </c>
      <c r="I69" s="123">
        <v>0</v>
      </c>
      <c r="J69" s="178">
        <f>SUM(J59:J68)</f>
        <v>380</v>
      </c>
      <c r="K69" s="179">
        <f t="shared" si="7"/>
        <v>855</v>
      </c>
    </row>
    <row r="70" spans="1:11" ht="15">
      <c r="A70" s="59"/>
      <c r="B70" s="59"/>
      <c r="C70" s="61"/>
      <c r="D70" s="114"/>
      <c r="E70" s="122"/>
      <c r="F70" s="128"/>
      <c r="G70" s="123"/>
      <c r="H70" s="124">
        <f t="shared" si="3"/>
        <v>0</v>
      </c>
      <c r="I70" s="123">
        <v>0</v>
      </c>
      <c r="J70" s="124">
        <f t="shared" si="6"/>
        <v>0</v>
      </c>
      <c r="K70" s="125">
        <f t="shared" si="7"/>
        <v>0</v>
      </c>
    </row>
    <row r="71" spans="1:11" ht="15">
      <c r="A71" s="59"/>
      <c r="B71" s="59"/>
      <c r="C71" s="61"/>
      <c r="D71" s="114"/>
      <c r="E71" s="122"/>
      <c r="F71" s="128"/>
      <c r="G71" s="123"/>
      <c r="H71" s="124">
        <f t="shared" si="3"/>
        <v>0</v>
      </c>
      <c r="I71" s="123">
        <v>0</v>
      </c>
      <c r="J71" s="124">
        <f t="shared" si="6"/>
        <v>0</v>
      </c>
      <c r="K71" s="125">
        <f t="shared" si="7"/>
        <v>0</v>
      </c>
    </row>
    <row r="72" spans="1:11" ht="15">
      <c r="A72" s="59"/>
      <c r="B72" s="59"/>
      <c r="C72" s="61"/>
      <c r="D72" s="114"/>
      <c r="E72" s="122"/>
      <c r="F72" s="128"/>
      <c r="G72" s="123"/>
      <c r="H72" s="124">
        <f t="shared" si="3"/>
        <v>0</v>
      </c>
      <c r="I72" s="123">
        <v>0</v>
      </c>
      <c r="J72" s="124">
        <f t="shared" si="6"/>
        <v>0</v>
      </c>
      <c r="K72" s="125">
        <f t="shared" si="7"/>
        <v>0</v>
      </c>
    </row>
    <row r="73" spans="1:11" ht="15">
      <c r="A73" s="59"/>
      <c r="B73" s="59"/>
      <c r="C73" s="61"/>
      <c r="D73" s="114"/>
      <c r="E73" s="122"/>
      <c r="F73" s="128"/>
      <c r="G73" s="123"/>
      <c r="H73" s="124">
        <f t="shared" si="3"/>
        <v>0</v>
      </c>
      <c r="I73" s="123">
        <v>0</v>
      </c>
      <c r="J73" s="124">
        <f t="shared" si="6"/>
        <v>0</v>
      </c>
      <c r="K73" s="125">
        <f t="shared" si="7"/>
        <v>0</v>
      </c>
    </row>
    <row r="74" spans="1:11" ht="15">
      <c r="A74" s="59"/>
      <c r="B74" s="59"/>
      <c r="C74" s="61"/>
      <c r="D74" s="114"/>
      <c r="E74" s="122"/>
      <c r="F74" s="128"/>
      <c r="G74" s="123"/>
      <c r="H74" s="124">
        <f t="shared" si="3"/>
        <v>0</v>
      </c>
      <c r="I74" s="123">
        <v>0</v>
      </c>
      <c r="J74" s="124">
        <f t="shared" si="6"/>
        <v>0</v>
      </c>
      <c r="K74" s="125">
        <f t="shared" si="7"/>
        <v>0</v>
      </c>
    </row>
    <row r="75" spans="1:11" ht="15">
      <c r="A75" s="59"/>
      <c r="B75" s="59"/>
      <c r="C75" s="61"/>
      <c r="D75" s="114"/>
      <c r="E75" s="122"/>
      <c r="F75" s="128"/>
      <c r="G75" s="123"/>
      <c r="H75" s="124">
        <f t="shared" si="3"/>
        <v>0</v>
      </c>
      <c r="I75" s="123">
        <v>0</v>
      </c>
      <c r="J75" s="124">
        <f t="shared" si="6"/>
        <v>0</v>
      </c>
      <c r="K75" s="125">
        <f t="shared" si="7"/>
        <v>0</v>
      </c>
    </row>
    <row r="76" spans="1:11" ht="15">
      <c r="A76" s="59"/>
      <c r="B76" s="59"/>
      <c r="C76" s="61"/>
      <c r="D76" s="114"/>
      <c r="E76" s="122"/>
      <c r="F76" s="128"/>
      <c r="G76" s="123"/>
      <c r="H76" s="124">
        <f t="shared" si="3"/>
        <v>0</v>
      </c>
      <c r="I76" s="123">
        <v>0</v>
      </c>
      <c r="J76" s="124">
        <f t="shared" si="6"/>
        <v>0</v>
      </c>
      <c r="K76" s="125">
        <f t="shared" si="7"/>
        <v>0</v>
      </c>
    </row>
    <row r="77" spans="1:11" ht="15.75">
      <c r="A77" s="167" t="s">
        <v>174</v>
      </c>
      <c r="B77" s="173" t="s">
        <v>175</v>
      </c>
      <c r="C77" s="61"/>
      <c r="D77" s="114"/>
      <c r="E77" s="122"/>
      <c r="F77" s="128"/>
      <c r="G77" s="123"/>
      <c r="H77" s="124">
        <f t="shared" si="3"/>
        <v>0</v>
      </c>
      <c r="I77" s="123">
        <v>0</v>
      </c>
      <c r="J77" s="124">
        <f t="shared" si="6"/>
        <v>0</v>
      </c>
      <c r="K77" s="125">
        <f t="shared" si="7"/>
        <v>0</v>
      </c>
    </row>
    <row r="78" spans="1:11" ht="15">
      <c r="A78" s="59"/>
      <c r="B78" s="59"/>
      <c r="C78" s="61"/>
      <c r="D78" s="114"/>
      <c r="E78" s="122"/>
      <c r="F78" s="128"/>
      <c r="G78" s="123"/>
      <c r="H78" s="124">
        <f t="shared" si="3"/>
        <v>0</v>
      </c>
      <c r="I78" s="123">
        <v>0</v>
      </c>
      <c r="J78" s="124">
        <f t="shared" si="6"/>
        <v>0</v>
      </c>
      <c r="K78" s="125">
        <f t="shared" si="7"/>
        <v>0</v>
      </c>
    </row>
    <row r="79" spans="1:11" ht="15">
      <c r="A79" s="59"/>
      <c r="B79" s="59" t="s">
        <v>108</v>
      </c>
      <c r="C79" s="61" t="s">
        <v>176</v>
      </c>
      <c r="D79" s="114"/>
      <c r="E79" s="122">
        <f>'Summary CELLAR '!G9</f>
        <v>1900</v>
      </c>
      <c r="F79" s="128" t="s">
        <v>177</v>
      </c>
      <c r="G79" s="123">
        <v>0.25</v>
      </c>
      <c r="H79" s="124">
        <f t="shared" si="3"/>
        <v>475</v>
      </c>
      <c r="I79" s="123">
        <v>0.2</v>
      </c>
      <c r="J79" s="124">
        <f t="shared" si="6"/>
        <v>380</v>
      </c>
      <c r="K79" s="125">
        <f t="shared" si="7"/>
        <v>855</v>
      </c>
    </row>
    <row r="80" spans="1:11" ht="15">
      <c r="A80" s="59"/>
      <c r="B80" s="59" t="s">
        <v>113</v>
      </c>
      <c r="C80" s="61" t="s">
        <v>178</v>
      </c>
      <c r="D80" s="114"/>
      <c r="E80" s="122">
        <f>83+12</f>
        <v>95</v>
      </c>
      <c r="F80" s="128" t="s">
        <v>138</v>
      </c>
      <c r="G80" s="123">
        <v>2.5</v>
      </c>
      <c r="H80" s="124">
        <f t="shared" si="3"/>
        <v>238</v>
      </c>
      <c r="I80" s="123">
        <v>5</v>
      </c>
      <c r="J80" s="124">
        <f t="shared" si="6"/>
        <v>475</v>
      </c>
      <c r="K80" s="125">
        <f t="shared" si="7"/>
        <v>713</v>
      </c>
    </row>
    <row r="81" spans="1:11" ht="15">
      <c r="A81" s="59"/>
      <c r="B81" s="59"/>
      <c r="C81" s="61"/>
      <c r="D81" s="114"/>
      <c r="E81" s="122"/>
      <c r="F81" s="128"/>
      <c r="G81" s="123"/>
      <c r="H81" s="124">
        <f t="shared" si="3"/>
        <v>0</v>
      </c>
      <c r="I81" s="123">
        <v>0</v>
      </c>
      <c r="J81" s="124">
        <f t="shared" si="6"/>
        <v>0</v>
      </c>
      <c r="K81" s="125">
        <f t="shared" si="7"/>
        <v>0</v>
      </c>
    </row>
    <row r="82" spans="1:11" ht="15.75" thickBot="1">
      <c r="A82" s="59"/>
      <c r="B82" s="59"/>
      <c r="C82" s="61"/>
      <c r="D82" s="114"/>
      <c r="E82" s="122"/>
      <c r="F82" s="128"/>
      <c r="G82" s="123"/>
      <c r="H82" s="124">
        <f t="shared" si="3"/>
        <v>0</v>
      </c>
      <c r="I82" s="123">
        <v>0</v>
      </c>
      <c r="J82" s="124">
        <f t="shared" si="6"/>
        <v>0</v>
      </c>
      <c r="K82" s="125">
        <f t="shared" si="7"/>
        <v>0</v>
      </c>
    </row>
    <row r="83" spans="1:11" ht="16.5" thickTop="1">
      <c r="A83" s="59"/>
      <c r="B83" s="59"/>
      <c r="C83" s="61"/>
      <c r="D83" s="174" t="s">
        <v>179</v>
      </c>
      <c r="E83" s="122"/>
      <c r="F83" s="128"/>
      <c r="G83" s="123"/>
      <c r="H83" s="178">
        <f>SUM(H70:H82)</f>
        <v>713</v>
      </c>
      <c r="I83" s="123">
        <v>0</v>
      </c>
      <c r="J83" s="178">
        <f>SUM(J70:J82)</f>
        <v>855</v>
      </c>
      <c r="K83" s="179">
        <f t="shared" si="7"/>
        <v>1568</v>
      </c>
    </row>
    <row r="84" spans="1:11" ht="15">
      <c r="A84" s="59"/>
      <c r="B84" s="59"/>
      <c r="C84" s="61"/>
      <c r="D84" s="114"/>
      <c r="E84" s="122"/>
      <c r="F84" s="128"/>
      <c r="G84" s="123"/>
      <c r="H84" s="124">
        <f t="shared" si="3"/>
        <v>0</v>
      </c>
      <c r="I84" s="123">
        <v>0</v>
      </c>
      <c r="J84" s="124">
        <f t="shared" si="6"/>
        <v>0</v>
      </c>
      <c r="K84" s="125">
        <f t="shared" si="7"/>
        <v>0</v>
      </c>
    </row>
    <row r="85" spans="1:11" ht="15">
      <c r="A85" s="59"/>
      <c r="B85" s="59"/>
      <c r="C85" s="61"/>
      <c r="D85" s="114"/>
      <c r="E85" s="122"/>
      <c r="F85" s="128"/>
      <c r="G85" s="123"/>
      <c r="H85" s="124">
        <f t="shared" si="3"/>
        <v>0</v>
      </c>
      <c r="I85" s="123">
        <v>0</v>
      </c>
      <c r="J85" s="124">
        <f t="shared" si="6"/>
        <v>0</v>
      </c>
      <c r="K85" s="125">
        <f t="shared" si="7"/>
        <v>0</v>
      </c>
    </row>
    <row r="86" spans="1:11" ht="15">
      <c r="A86" s="59"/>
      <c r="B86" s="59"/>
      <c r="C86" s="61"/>
      <c r="D86" s="114"/>
      <c r="E86" s="122"/>
      <c r="F86" s="128"/>
      <c r="G86" s="123"/>
      <c r="H86" s="124">
        <f t="shared" si="3"/>
        <v>0</v>
      </c>
      <c r="I86" s="123">
        <v>0</v>
      </c>
      <c r="J86" s="124">
        <f t="shared" si="6"/>
        <v>0</v>
      </c>
      <c r="K86" s="125">
        <f t="shared" si="7"/>
        <v>0</v>
      </c>
    </row>
    <row r="87" spans="1:11" ht="15">
      <c r="A87" s="59"/>
      <c r="B87" s="59"/>
      <c r="C87" s="61"/>
      <c r="D87" s="114"/>
      <c r="E87" s="122"/>
      <c r="F87" s="128"/>
      <c r="G87" s="123"/>
      <c r="H87" s="124">
        <f t="shared" si="3"/>
        <v>0</v>
      </c>
      <c r="I87" s="123">
        <v>0</v>
      </c>
      <c r="J87" s="124">
        <f t="shared" si="6"/>
        <v>0</v>
      </c>
      <c r="K87" s="125">
        <f t="shared" si="7"/>
        <v>0</v>
      </c>
    </row>
    <row r="88" spans="1:11" ht="15">
      <c r="A88" s="59"/>
      <c r="B88" s="59"/>
      <c r="C88" s="61"/>
      <c r="D88" s="114"/>
      <c r="E88" s="122"/>
      <c r="F88" s="128"/>
      <c r="G88" s="123"/>
      <c r="H88" s="124">
        <f t="shared" si="3"/>
        <v>0</v>
      </c>
      <c r="I88" s="123">
        <v>0</v>
      </c>
      <c r="J88" s="124">
        <f aca="true" t="shared" si="8" ref="J88:J97">ROUND(+E88*I88,0)</f>
        <v>0</v>
      </c>
      <c r="K88" s="125">
        <f t="shared" si="4"/>
        <v>0</v>
      </c>
    </row>
    <row r="89" spans="1:11" ht="15.75">
      <c r="A89" s="167" t="s">
        <v>180</v>
      </c>
      <c r="B89" s="173" t="s">
        <v>181</v>
      </c>
      <c r="C89" s="168"/>
      <c r="D89" s="180"/>
      <c r="E89" s="122"/>
      <c r="F89" s="128"/>
      <c r="G89" s="123"/>
      <c r="H89" s="124">
        <f t="shared" si="3"/>
        <v>0</v>
      </c>
      <c r="I89" s="123">
        <v>0</v>
      </c>
      <c r="J89" s="124">
        <f t="shared" si="8"/>
        <v>0</v>
      </c>
      <c r="K89" s="125">
        <f t="shared" si="4"/>
        <v>0</v>
      </c>
    </row>
    <row r="90" spans="1:11" ht="15">
      <c r="A90" s="59"/>
      <c r="B90" s="59"/>
      <c r="C90" s="61"/>
      <c r="D90" s="114"/>
      <c r="E90" s="122"/>
      <c r="F90" s="128"/>
      <c r="G90" s="123"/>
      <c r="H90" s="124">
        <f t="shared" si="3"/>
        <v>0</v>
      </c>
      <c r="I90" s="123">
        <v>0</v>
      </c>
      <c r="J90" s="124">
        <f t="shared" si="8"/>
        <v>0</v>
      </c>
      <c r="K90" s="125">
        <f t="shared" si="4"/>
        <v>0</v>
      </c>
    </row>
    <row r="91" spans="1:11" ht="30" customHeight="1">
      <c r="A91" s="59"/>
      <c r="B91" s="181" t="s">
        <v>108</v>
      </c>
      <c r="C91" s="237" t="s">
        <v>408</v>
      </c>
      <c r="D91" s="238"/>
      <c r="E91" s="122">
        <v>65</v>
      </c>
      <c r="F91" s="128" t="s">
        <v>115</v>
      </c>
      <c r="G91" s="123">
        <v>65</v>
      </c>
      <c r="H91" s="124">
        <f t="shared" si="3"/>
        <v>4225</v>
      </c>
      <c r="I91" s="123">
        <v>21</v>
      </c>
      <c r="J91" s="124">
        <f t="shared" si="8"/>
        <v>1365</v>
      </c>
      <c r="K91" s="125">
        <f t="shared" si="4"/>
        <v>5590</v>
      </c>
    </row>
    <row r="92" spans="1:11" ht="15">
      <c r="A92" s="59"/>
      <c r="B92" s="59" t="s">
        <v>113</v>
      </c>
      <c r="C92" s="61" t="s">
        <v>185</v>
      </c>
      <c r="D92" s="114"/>
      <c r="E92" s="122"/>
      <c r="F92" s="128"/>
      <c r="G92" s="123"/>
      <c r="H92" s="124">
        <f t="shared" si="3"/>
        <v>0</v>
      </c>
      <c r="I92" s="123">
        <v>0</v>
      </c>
      <c r="J92" s="124">
        <f t="shared" si="8"/>
        <v>0</v>
      </c>
      <c r="K92" s="125">
        <f t="shared" si="4"/>
        <v>0</v>
      </c>
    </row>
    <row r="93" spans="1:11" ht="15">
      <c r="A93" s="59"/>
      <c r="B93" s="59"/>
      <c r="C93" s="61" t="s">
        <v>110</v>
      </c>
      <c r="D93" s="114" t="s">
        <v>186</v>
      </c>
      <c r="E93" s="122">
        <v>4</v>
      </c>
      <c r="F93" s="128" t="s">
        <v>112</v>
      </c>
      <c r="G93" s="123">
        <v>650</v>
      </c>
      <c r="H93" s="124">
        <f t="shared" si="3"/>
        <v>2600</v>
      </c>
      <c r="I93" s="123">
        <v>425</v>
      </c>
      <c r="J93" s="124">
        <f t="shared" si="8"/>
        <v>1700</v>
      </c>
      <c r="K93" s="125">
        <f t="shared" si="4"/>
        <v>4300</v>
      </c>
    </row>
    <row r="94" spans="1:11" ht="15">
      <c r="A94" s="59"/>
      <c r="B94" s="59"/>
      <c r="C94" s="61" t="s">
        <v>110</v>
      </c>
      <c r="D94" s="114" t="s">
        <v>187</v>
      </c>
      <c r="E94" s="122">
        <v>3</v>
      </c>
      <c r="F94" s="128" t="s">
        <v>112</v>
      </c>
      <c r="G94" s="123">
        <v>675</v>
      </c>
      <c r="H94" s="124">
        <f t="shared" si="3"/>
        <v>2025</v>
      </c>
      <c r="I94" s="123">
        <v>425</v>
      </c>
      <c r="J94" s="124">
        <f t="shared" si="8"/>
        <v>1275</v>
      </c>
      <c r="K94" s="125">
        <f t="shared" si="4"/>
        <v>3300</v>
      </c>
    </row>
    <row r="95" spans="1:11" ht="15">
      <c r="A95" s="59"/>
      <c r="B95" s="59" t="s">
        <v>116</v>
      </c>
      <c r="C95" s="61" t="s">
        <v>481</v>
      </c>
      <c r="D95" s="114"/>
      <c r="E95" s="122">
        <v>7</v>
      </c>
      <c r="F95" s="128" t="s">
        <v>188</v>
      </c>
      <c r="G95" s="123">
        <v>150</v>
      </c>
      <c r="H95" s="124">
        <f t="shared" si="3"/>
        <v>1050</v>
      </c>
      <c r="I95" s="123">
        <v>0</v>
      </c>
      <c r="J95" s="124">
        <f t="shared" si="8"/>
        <v>0</v>
      </c>
      <c r="K95" s="125">
        <f t="shared" si="4"/>
        <v>1050</v>
      </c>
    </row>
    <row r="96" spans="1:11" ht="15">
      <c r="A96" s="59"/>
      <c r="B96" s="59"/>
      <c r="C96" s="61"/>
      <c r="D96" s="114"/>
      <c r="E96" s="122"/>
      <c r="F96" s="128"/>
      <c r="G96" s="123"/>
      <c r="H96" s="124">
        <f t="shared" si="3"/>
        <v>0</v>
      </c>
      <c r="I96" s="123">
        <v>0</v>
      </c>
      <c r="J96" s="124">
        <f t="shared" si="8"/>
        <v>0</v>
      </c>
      <c r="K96" s="125">
        <f t="shared" si="4"/>
        <v>0</v>
      </c>
    </row>
    <row r="97" spans="1:11" ht="15.75" thickBot="1">
      <c r="A97" s="59"/>
      <c r="B97" s="59"/>
      <c r="C97" s="61"/>
      <c r="D97" s="114"/>
      <c r="E97" s="122"/>
      <c r="F97" s="128"/>
      <c r="G97" s="123"/>
      <c r="H97" s="124">
        <f t="shared" si="3"/>
        <v>0</v>
      </c>
      <c r="I97" s="123">
        <v>0</v>
      </c>
      <c r="J97" s="124">
        <f t="shared" si="8"/>
        <v>0</v>
      </c>
      <c r="K97" s="125">
        <f t="shared" si="4"/>
        <v>0</v>
      </c>
    </row>
    <row r="98" spans="1:11" ht="16.5" thickTop="1">
      <c r="A98" s="59"/>
      <c r="B98" s="59"/>
      <c r="C98" s="61"/>
      <c r="D98" s="174" t="s">
        <v>189</v>
      </c>
      <c r="E98" s="122"/>
      <c r="F98" s="128"/>
      <c r="G98" s="123"/>
      <c r="H98" s="178">
        <f>SUM(H84:H97)</f>
        <v>9900</v>
      </c>
      <c r="I98" s="123">
        <v>0</v>
      </c>
      <c r="J98" s="178">
        <f>SUM(J84:J97)</f>
        <v>4340</v>
      </c>
      <c r="K98" s="179">
        <f t="shared" si="4"/>
        <v>14240</v>
      </c>
    </row>
    <row r="99" spans="1:11" ht="15">
      <c r="A99" s="59"/>
      <c r="B99" s="59"/>
      <c r="C99" s="61"/>
      <c r="D99" s="114"/>
      <c r="E99" s="122"/>
      <c r="F99" s="128"/>
      <c r="G99" s="123"/>
      <c r="H99" s="124">
        <f t="shared" si="3"/>
        <v>0</v>
      </c>
      <c r="I99" s="123">
        <v>0</v>
      </c>
      <c r="J99" s="124">
        <f aca="true" t="shared" si="9" ref="J99:J121">ROUND(+E99*I99,0)</f>
        <v>0</v>
      </c>
      <c r="K99" s="125">
        <f t="shared" si="4"/>
        <v>0</v>
      </c>
    </row>
    <row r="100" spans="1:11" ht="15">
      <c r="A100" s="59"/>
      <c r="B100" s="59"/>
      <c r="C100" s="61"/>
      <c r="D100" s="114"/>
      <c r="E100" s="122"/>
      <c r="F100" s="128"/>
      <c r="G100" s="123"/>
      <c r="H100" s="124">
        <f t="shared" si="3"/>
        <v>0</v>
      </c>
      <c r="I100" s="123">
        <v>0</v>
      </c>
      <c r="J100" s="124">
        <f t="shared" si="9"/>
        <v>0</v>
      </c>
      <c r="K100" s="125">
        <f t="shared" si="4"/>
        <v>0</v>
      </c>
    </row>
    <row r="101" spans="1:11" ht="15.75">
      <c r="A101" s="167" t="s">
        <v>190</v>
      </c>
      <c r="B101" s="173" t="s">
        <v>191</v>
      </c>
      <c r="C101" s="168"/>
      <c r="D101" s="180"/>
      <c r="E101" s="122"/>
      <c r="F101" s="128"/>
      <c r="G101" s="123"/>
      <c r="H101" s="124">
        <f t="shared" si="3"/>
        <v>0</v>
      </c>
      <c r="I101" s="123">
        <v>0</v>
      </c>
      <c r="J101" s="124">
        <f t="shared" si="9"/>
        <v>0</v>
      </c>
      <c r="K101" s="125">
        <f t="shared" si="4"/>
        <v>0</v>
      </c>
    </row>
    <row r="102" spans="1:11" ht="15">
      <c r="A102" s="59"/>
      <c r="B102" s="59"/>
      <c r="C102" s="61"/>
      <c r="D102" s="114"/>
      <c r="E102" s="122"/>
      <c r="F102" s="128"/>
      <c r="G102" s="123"/>
      <c r="H102" s="124">
        <f aca="true" t="shared" si="10" ref="H102:H167">ROUND(+E102*G102,0)</f>
        <v>0</v>
      </c>
      <c r="I102" s="123">
        <v>0</v>
      </c>
      <c r="J102" s="124">
        <f t="shared" si="9"/>
        <v>0</v>
      </c>
      <c r="K102" s="125">
        <f aca="true" t="shared" si="11" ref="K102:K121">J102+H102</f>
        <v>0</v>
      </c>
    </row>
    <row r="103" spans="1:11" ht="15">
      <c r="A103" s="59"/>
      <c r="B103" s="169" t="s">
        <v>192</v>
      </c>
      <c r="C103" s="61"/>
      <c r="D103" s="114"/>
      <c r="E103" s="122"/>
      <c r="F103" s="128"/>
      <c r="G103" s="123"/>
      <c r="H103" s="124">
        <f t="shared" si="10"/>
        <v>0</v>
      </c>
      <c r="I103" s="123">
        <v>0</v>
      </c>
      <c r="J103" s="124">
        <f t="shared" si="9"/>
        <v>0</v>
      </c>
      <c r="K103" s="125">
        <f t="shared" si="11"/>
        <v>0</v>
      </c>
    </row>
    <row r="104" spans="1:11" ht="15">
      <c r="A104" s="59"/>
      <c r="B104" s="59"/>
      <c r="C104" s="61"/>
      <c r="D104" s="114"/>
      <c r="E104" s="122"/>
      <c r="F104" s="128"/>
      <c r="G104" s="123"/>
      <c r="H104" s="124">
        <f t="shared" si="10"/>
        <v>0</v>
      </c>
      <c r="I104" s="123">
        <v>0</v>
      </c>
      <c r="J104" s="124">
        <f t="shared" si="9"/>
        <v>0</v>
      </c>
      <c r="K104" s="125">
        <f t="shared" si="11"/>
        <v>0</v>
      </c>
    </row>
    <row r="105" spans="1:11" ht="15">
      <c r="A105" s="59"/>
      <c r="B105" s="59" t="s">
        <v>108</v>
      </c>
      <c r="C105" s="195" t="s">
        <v>193</v>
      </c>
      <c r="D105" s="196"/>
      <c r="E105" s="122">
        <f>297</f>
        <v>297</v>
      </c>
      <c r="F105" s="128" t="s">
        <v>115</v>
      </c>
      <c r="G105" s="123">
        <v>2</v>
      </c>
      <c r="H105" s="124">
        <f t="shared" si="10"/>
        <v>594</v>
      </c>
      <c r="I105" s="123">
        <v>6.75</v>
      </c>
      <c r="J105" s="124">
        <f t="shared" si="9"/>
        <v>2005</v>
      </c>
      <c r="K105" s="125">
        <f t="shared" si="11"/>
        <v>2599</v>
      </c>
    </row>
    <row r="106" spans="1:11" ht="15">
      <c r="A106" s="59"/>
      <c r="B106" s="59" t="s">
        <v>113</v>
      </c>
      <c r="C106" s="195" t="s">
        <v>194</v>
      </c>
      <c r="D106" s="196"/>
      <c r="E106" s="122">
        <v>15</v>
      </c>
      <c r="F106" s="128" t="s">
        <v>115</v>
      </c>
      <c r="G106" s="123">
        <v>10</v>
      </c>
      <c r="H106" s="124">
        <f t="shared" si="10"/>
        <v>150</v>
      </c>
      <c r="I106" s="123">
        <v>30</v>
      </c>
      <c r="J106" s="124">
        <f t="shared" si="9"/>
        <v>450</v>
      </c>
      <c r="K106" s="125">
        <f t="shared" si="11"/>
        <v>600</v>
      </c>
    </row>
    <row r="107" spans="1:11" ht="15">
      <c r="A107" s="59"/>
      <c r="B107" s="59" t="s">
        <v>116</v>
      </c>
      <c r="C107" s="195" t="s">
        <v>196</v>
      </c>
      <c r="D107" s="196"/>
      <c r="E107" s="122">
        <v>331</v>
      </c>
      <c r="F107" s="128" t="s">
        <v>115</v>
      </c>
      <c r="G107" s="123">
        <v>2.75</v>
      </c>
      <c r="H107" s="124">
        <f t="shared" si="10"/>
        <v>910</v>
      </c>
      <c r="I107" s="123">
        <v>2</v>
      </c>
      <c r="J107" s="124">
        <f t="shared" si="9"/>
        <v>662</v>
      </c>
      <c r="K107" s="125">
        <f t="shared" si="11"/>
        <v>1572</v>
      </c>
    </row>
    <row r="108" spans="1:11" ht="15">
      <c r="A108" s="59"/>
      <c r="B108" s="59" t="s">
        <v>117</v>
      </c>
      <c r="C108" s="61" t="s">
        <v>197</v>
      </c>
      <c r="D108" s="114"/>
      <c r="E108" s="122">
        <v>527</v>
      </c>
      <c r="F108" s="128" t="s">
        <v>115</v>
      </c>
      <c r="G108" s="123">
        <v>6</v>
      </c>
      <c r="H108" s="124">
        <f t="shared" si="10"/>
        <v>3162</v>
      </c>
      <c r="I108" s="123">
        <v>8</v>
      </c>
      <c r="J108" s="124">
        <f t="shared" si="9"/>
        <v>4216</v>
      </c>
      <c r="K108" s="125">
        <f t="shared" si="11"/>
        <v>7378</v>
      </c>
    </row>
    <row r="109" spans="1:11" ht="15">
      <c r="A109" s="59"/>
      <c r="B109" s="59" t="s">
        <v>118</v>
      </c>
      <c r="C109" s="61" t="s">
        <v>409</v>
      </c>
      <c r="D109" s="114"/>
      <c r="E109" s="122">
        <v>1</v>
      </c>
      <c r="F109" s="128" t="s">
        <v>123</v>
      </c>
      <c r="G109" s="123">
        <v>15142</v>
      </c>
      <c r="H109" s="124">
        <f t="shared" si="10"/>
        <v>15142</v>
      </c>
      <c r="I109" s="123">
        <v>0</v>
      </c>
      <c r="J109" s="124">
        <f t="shared" si="9"/>
        <v>0</v>
      </c>
      <c r="K109" s="125">
        <f t="shared" si="11"/>
        <v>15142</v>
      </c>
    </row>
    <row r="110" spans="1:11" ht="15">
      <c r="A110" s="59"/>
      <c r="B110" s="59"/>
      <c r="C110" s="61"/>
      <c r="D110" s="114"/>
      <c r="E110" s="122"/>
      <c r="F110" s="128"/>
      <c r="G110" s="123"/>
      <c r="H110" s="124">
        <f t="shared" si="10"/>
        <v>0</v>
      </c>
      <c r="I110" s="123">
        <v>0</v>
      </c>
      <c r="J110" s="124">
        <f t="shared" si="9"/>
        <v>0</v>
      </c>
      <c r="K110" s="125">
        <f t="shared" si="11"/>
        <v>0</v>
      </c>
    </row>
    <row r="111" spans="1:11" ht="15">
      <c r="A111" s="59"/>
      <c r="B111" s="169" t="s">
        <v>199</v>
      </c>
      <c r="C111" s="61"/>
      <c r="D111" s="114"/>
      <c r="E111" s="122"/>
      <c r="F111" s="128"/>
      <c r="G111" s="123"/>
      <c r="H111" s="124">
        <f t="shared" si="10"/>
        <v>0</v>
      </c>
      <c r="I111" s="123">
        <v>0</v>
      </c>
      <c r="J111" s="124">
        <f t="shared" si="9"/>
        <v>0</v>
      </c>
      <c r="K111" s="125">
        <f t="shared" si="11"/>
        <v>0</v>
      </c>
    </row>
    <row r="112" spans="1:11" ht="15">
      <c r="A112" s="59"/>
      <c r="B112" s="59"/>
      <c r="C112" s="61"/>
      <c r="D112" s="114"/>
      <c r="E112" s="122"/>
      <c r="F112" s="128"/>
      <c r="G112" s="123"/>
      <c r="H112" s="124">
        <f t="shared" si="10"/>
        <v>0</v>
      </c>
      <c r="I112" s="123">
        <v>0</v>
      </c>
      <c r="J112" s="124">
        <f t="shared" si="9"/>
        <v>0</v>
      </c>
      <c r="K112" s="125">
        <f t="shared" si="11"/>
        <v>0</v>
      </c>
    </row>
    <row r="113" spans="1:11" ht="15">
      <c r="A113" s="59"/>
      <c r="B113" s="59" t="s">
        <v>108</v>
      </c>
      <c r="C113" s="61" t="s">
        <v>200</v>
      </c>
      <c r="D113" s="114"/>
      <c r="E113" s="122">
        <v>100</v>
      </c>
      <c r="F113" s="128" t="s">
        <v>138</v>
      </c>
      <c r="G113" s="123">
        <v>0.25</v>
      </c>
      <c r="H113" s="124">
        <f t="shared" si="10"/>
        <v>25</v>
      </c>
      <c r="I113" s="123">
        <v>1.5</v>
      </c>
      <c r="J113" s="124">
        <f t="shared" si="9"/>
        <v>150</v>
      </c>
      <c r="K113" s="125">
        <f t="shared" si="11"/>
        <v>175</v>
      </c>
    </row>
    <row r="114" spans="1:11" ht="15">
      <c r="A114" s="59"/>
      <c r="B114" s="59" t="s">
        <v>113</v>
      </c>
      <c r="C114" s="61" t="s">
        <v>201</v>
      </c>
      <c r="D114" s="114"/>
      <c r="E114" s="122">
        <v>122</v>
      </c>
      <c r="F114" s="128" t="s">
        <v>138</v>
      </c>
      <c r="G114" s="123">
        <v>5</v>
      </c>
      <c r="H114" s="124">
        <f t="shared" si="10"/>
        <v>610</v>
      </c>
      <c r="I114" s="123">
        <v>2.5</v>
      </c>
      <c r="J114" s="124">
        <f t="shared" si="9"/>
        <v>305</v>
      </c>
      <c r="K114" s="125">
        <f t="shared" si="11"/>
        <v>915</v>
      </c>
    </row>
    <row r="115" spans="1:11" ht="15">
      <c r="A115" s="59"/>
      <c r="B115" s="59" t="s">
        <v>116</v>
      </c>
      <c r="C115" s="195" t="s">
        <v>202</v>
      </c>
      <c r="D115" s="196"/>
      <c r="E115" s="197">
        <v>219</v>
      </c>
      <c r="F115" s="198" t="s">
        <v>138</v>
      </c>
      <c r="G115" s="199">
        <v>7.5</v>
      </c>
      <c r="H115" s="200">
        <f t="shared" si="10"/>
        <v>1643</v>
      </c>
      <c r="I115" s="123">
        <v>2.5</v>
      </c>
      <c r="J115" s="200">
        <f t="shared" si="9"/>
        <v>548</v>
      </c>
      <c r="K115" s="201">
        <f t="shared" si="11"/>
        <v>2191</v>
      </c>
    </row>
    <row r="116" spans="1:11" ht="15">
      <c r="A116" s="59"/>
      <c r="B116" s="59" t="s">
        <v>117</v>
      </c>
      <c r="C116" s="61" t="s">
        <v>197</v>
      </c>
      <c r="D116" s="114"/>
      <c r="E116" s="122">
        <v>135</v>
      </c>
      <c r="F116" s="128" t="s">
        <v>138</v>
      </c>
      <c r="G116" s="123">
        <v>6</v>
      </c>
      <c r="H116" s="124">
        <f t="shared" si="10"/>
        <v>810</v>
      </c>
      <c r="I116" s="123">
        <v>7</v>
      </c>
      <c r="J116" s="124">
        <f t="shared" si="9"/>
        <v>945</v>
      </c>
      <c r="K116" s="125">
        <f t="shared" si="11"/>
        <v>1755</v>
      </c>
    </row>
    <row r="117" spans="1:11" ht="15">
      <c r="A117" s="59"/>
      <c r="B117" s="59"/>
      <c r="C117" s="61"/>
      <c r="D117" s="114"/>
      <c r="E117" s="122"/>
      <c r="F117" s="128"/>
      <c r="G117" s="123"/>
      <c r="H117" s="124">
        <f t="shared" si="10"/>
        <v>0</v>
      </c>
      <c r="I117" s="123">
        <v>0</v>
      </c>
      <c r="J117" s="124">
        <f t="shared" si="9"/>
        <v>0</v>
      </c>
      <c r="K117" s="125">
        <f t="shared" si="11"/>
        <v>0</v>
      </c>
    </row>
    <row r="118" spans="1:11" ht="15">
      <c r="A118" s="59"/>
      <c r="B118" s="59"/>
      <c r="C118" s="61"/>
      <c r="D118" s="114"/>
      <c r="E118" s="122"/>
      <c r="F118" s="128"/>
      <c r="G118" s="123"/>
      <c r="H118" s="124">
        <f t="shared" si="10"/>
        <v>0</v>
      </c>
      <c r="I118" s="123">
        <v>0</v>
      </c>
      <c r="J118" s="124">
        <f t="shared" si="9"/>
        <v>0</v>
      </c>
      <c r="K118" s="125">
        <f t="shared" si="11"/>
        <v>0</v>
      </c>
    </row>
    <row r="119" spans="1:11" ht="15">
      <c r="A119" s="59"/>
      <c r="B119" s="169" t="s">
        <v>198</v>
      </c>
      <c r="C119" s="61"/>
      <c r="D119" s="114"/>
      <c r="E119" s="122"/>
      <c r="F119" s="128"/>
      <c r="G119" s="123"/>
      <c r="H119" s="124">
        <f t="shared" si="10"/>
        <v>0</v>
      </c>
      <c r="I119" s="123">
        <v>0</v>
      </c>
      <c r="J119" s="124">
        <f t="shared" si="9"/>
        <v>0</v>
      </c>
      <c r="K119" s="125">
        <f t="shared" si="11"/>
        <v>0</v>
      </c>
    </row>
    <row r="120" spans="1:11" ht="15">
      <c r="A120" s="59"/>
      <c r="B120" s="59"/>
      <c r="C120" s="61"/>
      <c r="D120" s="114"/>
      <c r="E120" s="122"/>
      <c r="F120" s="128"/>
      <c r="G120" s="123"/>
      <c r="H120" s="124">
        <f t="shared" si="10"/>
        <v>0</v>
      </c>
      <c r="I120" s="123">
        <v>0</v>
      </c>
      <c r="J120" s="124">
        <f t="shared" si="9"/>
        <v>0</v>
      </c>
      <c r="K120" s="125">
        <f t="shared" si="11"/>
        <v>0</v>
      </c>
    </row>
    <row r="121" spans="1:11" ht="15">
      <c r="A121" s="59"/>
      <c r="B121" s="59" t="s">
        <v>108</v>
      </c>
      <c r="C121" s="61" t="s">
        <v>203</v>
      </c>
      <c r="D121" s="114"/>
      <c r="E121" s="122">
        <v>296</v>
      </c>
      <c r="F121" s="128" t="s">
        <v>115</v>
      </c>
      <c r="G121" s="123">
        <v>2</v>
      </c>
      <c r="H121" s="124">
        <f t="shared" si="10"/>
        <v>592</v>
      </c>
      <c r="I121" s="123">
        <v>3.25</v>
      </c>
      <c r="J121" s="124">
        <f t="shared" si="9"/>
        <v>962</v>
      </c>
      <c r="K121" s="125">
        <f t="shared" si="11"/>
        <v>1554</v>
      </c>
    </row>
    <row r="122" spans="1:11" ht="15">
      <c r="A122" s="59"/>
      <c r="B122" s="59" t="s">
        <v>113</v>
      </c>
      <c r="C122" s="195" t="s">
        <v>204</v>
      </c>
      <c r="D122" s="196"/>
      <c r="E122" s="197">
        <v>656</v>
      </c>
      <c r="F122" s="198" t="s">
        <v>115</v>
      </c>
      <c r="G122" s="199">
        <v>5.25</v>
      </c>
      <c r="H122" s="200">
        <f t="shared" si="10"/>
        <v>3444</v>
      </c>
      <c r="I122" s="123">
        <v>2.5</v>
      </c>
      <c r="J122" s="200">
        <f aca="true" t="shared" si="12" ref="J122:J142">ROUND(+E122*I122,0)</f>
        <v>1640</v>
      </c>
      <c r="K122" s="201">
        <f aca="true" t="shared" si="13" ref="K122:K142">J122+H122</f>
        <v>5084</v>
      </c>
    </row>
    <row r="123" spans="1:11" ht="15">
      <c r="A123" s="59"/>
      <c r="B123" s="59" t="s">
        <v>116</v>
      </c>
      <c r="C123" s="195" t="s">
        <v>486</v>
      </c>
      <c r="D123" s="196"/>
      <c r="E123" s="197">
        <v>656</v>
      </c>
      <c r="F123" s="198" t="s">
        <v>115</v>
      </c>
      <c r="G123" s="199">
        <v>3</v>
      </c>
      <c r="H123" s="200">
        <f t="shared" si="10"/>
        <v>1968</v>
      </c>
      <c r="I123" s="123">
        <v>2.5</v>
      </c>
      <c r="J123" s="200">
        <f t="shared" si="12"/>
        <v>1640</v>
      </c>
      <c r="K123" s="201">
        <f t="shared" si="13"/>
        <v>3608</v>
      </c>
    </row>
    <row r="124" spans="1:11" ht="15">
      <c r="A124" s="59"/>
      <c r="B124" s="59" t="s">
        <v>117</v>
      </c>
      <c r="C124" s="61" t="s">
        <v>205</v>
      </c>
      <c r="D124" s="114"/>
      <c r="E124" s="122">
        <f>E113+E114*9</f>
        <v>1198</v>
      </c>
      <c r="F124" s="128" t="s">
        <v>115</v>
      </c>
      <c r="G124" s="123">
        <v>0.25</v>
      </c>
      <c r="H124" s="200">
        <f t="shared" si="10"/>
        <v>300</v>
      </c>
      <c r="I124" s="123">
        <v>0.85</v>
      </c>
      <c r="J124" s="124">
        <f t="shared" si="12"/>
        <v>1018</v>
      </c>
      <c r="K124" s="201">
        <f t="shared" si="13"/>
        <v>1318</v>
      </c>
    </row>
    <row r="125" spans="1:11" ht="15">
      <c r="A125" s="59"/>
      <c r="B125" s="59"/>
      <c r="C125" s="61"/>
      <c r="D125" s="114"/>
      <c r="E125" s="122"/>
      <c r="F125" s="128"/>
      <c r="G125" s="123"/>
      <c r="H125" s="200">
        <f t="shared" si="10"/>
        <v>0</v>
      </c>
      <c r="I125" s="123">
        <v>0</v>
      </c>
      <c r="J125" s="124">
        <f t="shared" si="12"/>
        <v>0</v>
      </c>
      <c r="K125" s="201">
        <f t="shared" si="13"/>
        <v>0</v>
      </c>
    </row>
    <row r="126" spans="1:11" ht="15">
      <c r="A126" s="59"/>
      <c r="B126" s="59"/>
      <c r="C126" s="61"/>
      <c r="D126" s="114"/>
      <c r="E126" s="122"/>
      <c r="F126" s="128"/>
      <c r="G126" s="123"/>
      <c r="H126" s="124">
        <f t="shared" si="10"/>
        <v>0</v>
      </c>
      <c r="I126" s="123">
        <v>0</v>
      </c>
      <c r="J126" s="124">
        <f t="shared" si="12"/>
        <v>0</v>
      </c>
      <c r="K126" s="125">
        <f t="shared" si="13"/>
        <v>0</v>
      </c>
    </row>
    <row r="127" spans="1:11" ht="15">
      <c r="A127" s="59"/>
      <c r="B127" s="169" t="s">
        <v>206</v>
      </c>
      <c r="C127" s="61"/>
      <c r="D127" s="114"/>
      <c r="E127" s="122"/>
      <c r="F127" s="128"/>
      <c r="G127" s="123"/>
      <c r="H127" s="124">
        <f t="shared" si="10"/>
        <v>0</v>
      </c>
      <c r="I127" s="123">
        <v>0</v>
      </c>
      <c r="J127" s="124">
        <f t="shared" si="12"/>
        <v>0</v>
      </c>
      <c r="K127" s="125">
        <f t="shared" si="13"/>
        <v>0</v>
      </c>
    </row>
    <row r="128" spans="1:11" ht="15">
      <c r="A128" s="59"/>
      <c r="B128" s="59"/>
      <c r="C128" s="61"/>
      <c r="D128" s="114"/>
      <c r="E128" s="122"/>
      <c r="F128" s="128"/>
      <c r="G128" s="123"/>
      <c r="H128" s="124">
        <f t="shared" si="10"/>
        <v>0</v>
      </c>
      <c r="I128" s="123">
        <v>0</v>
      </c>
      <c r="J128" s="124">
        <f t="shared" si="12"/>
        <v>0</v>
      </c>
      <c r="K128" s="125">
        <f t="shared" si="13"/>
        <v>0</v>
      </c>
    </row>
    <row r="129" spans="1:11" ht="15">
      <c r="A129" s="59"/>
      <c r="B129" s="59" t="s">
        <v>108</v>
      </c>
      <c r="C129" s="61" t="s">
        <v>210</v>
      </c>
      <c r="D129" s="114"/>
      <c r="E129" s="122">
        <v>634</v>
      </c>
      <c r="F129" s="128" t="s">
        <v>115</v>
      </c>
      <c r="G129" s="123">
        <v>8</v>
      </c>
      <c r="H129" s="124">
        <f t="shared" si="10"/>
        <v>5072</v>
      </c>
      <c r="I129" s="123">
        <v>3.5</v>
      </c>
      <c r="J129" s="124">
        <f t="shared" si="12"/>
        <v>2219</v>
      </c>
      <c r="K129" s="125">
        <f t="shared" si="13"/>
        <v>7291</v>
      </c>
    </row>
    <row r="130" spans="1:11" ht="15">
      <c r="A130" s="59"/>
      <c r="B130" s="59" t="s">
        <v>113</v>
      </c>
      <c r="C130" s="61" t="s">
        <v>211</v>
      </c>
      <c r="D130" s="114"/>
      <c r="E130" s="122">
        <v>430</v>
      </c>
      <c r="F130" s="128" t="s">
        <v>115</v>
      </c>
      <c r="G130" s="123">
        <v>4</v>
      </c>
      <c r="H130" s="124">
        <f t="shared" si="10"/>
        <v>1720</v>
      </c>
      <c r="I130" s="123">
        <v>3.5</v>
      </c>
      <c r="J130" s="124">
        <f t="shared" si="12"/>
        <v>1505</v>
      </c>
      <c r="K130" s="125">
        <f t="shared" si="13"/>
        <v>3225</v>
      </c>
    </row>
    <row r="131" spans="1:11" ht="15">
      <c r="A131" s="59"/>
      <c r="B131" s="59" t="s">
        <v>116</v>
      </c>
      <c r="C131" s="61" t="s">
        <v>212</v>
      </c>
      <c r="D131" s="114"/>
      <c r="E131" s="122">
        <v>512</v>
      </c>
      <c r="F131" s="128" t="s">
        <v>115</v>
      </c>
      <c r="G131" s="123">
        <v>5</v>
      </c>
      <c r="H131" s="124">
        <f t="shared" si="10"/>
        <v>2560</v>
      </c>
      <c r="I131" s="123">
        <v>8.5</v>
      </c>
      <c r="J131" s="124">
        <f t="shared" si="12"/>
        <v>4352</v>
      </c>
      <c r="K131" s="125">
        <f t="shared" si="13"/>
        <v>6912</v>
      </c>
    </row>
    <row r="132" spans="1:11" ht="15">
      <c r="A132" s="59"/>
      <c r="B132" s="59" t="s">
        <v>117</v>
      </c>
      <c r="C132" s="61" t="s">
        <v>213</v>
      </c>
      <c r="D132" s="114"/>
      <c r="E132" s="122">
        <v>128</v>
      </c>
      <c r="F132" s="128" t="s">
        <v>115</v>
      </c>
      <c r="G132" s="123">
        <v>5</v>
      </c>
      <c r="H132" s="124">
        <f t="shared" si="10"/>
        <v>640</v>
      </c>
      <c r="I132" s="123">
        <v>16.5</v>
      </c>
      <c r="J132" s="124">
        <f t="shared" si="12"/>
        <v>2112</v>
      </c>
      <c r="K132" s="125">
        <f t="shared" si="13"/>
        <v>2752</v>
      </c>
    </row>
    <row r="133" spans="1:11" ht="30" customHeight="1">
      <c r="A133" s="59"/>
      <c r="B133" s="181" t="s">
        <v>118</v>
      </c>
      <c r="C133" s="237" t="s">
        <v>214</v>
      </c>
      <c r="D133" s="238"/>
      <c r="E133" s="122">
        <f>297+E131+E132</f>
        <v>937</v>
      </c>
      <c r="F133" s="128" t="s">
        <v>115</v>
      </c>
      <c r="G133" s="123">
        <v>0.25</v>
      </c>
      <c r="H133" s="124">
        <f t="shared" si="10"/>
        <v>234</v>
      </c>
      <c r="I133" s="123">
        <v>1.1</v>
      </c>
      <c r="J133" s="124">
        <f t="shared" si="12"/>
        <v>1031</v>
      </c>
      <c r="K133" s="125">
        <f t="shared" si="13"/>
        <v>1265</v>
      </c>
    </row>
    <row r="134" spans="1:11" ht="15">
      <c r="A134" s="59"/>
      <c r="B134" s="59"/>
      <c r="C134" s="61"/>
      <c r="D134" s="114"/>
      <c r="E134" s="122"/>
      <c r="F134" s="128"/>
      <c r="G134" s="123"/>
      <c r="H134" s="124">
        <f t="shared" si="10"/>
        <v>0</v>
      </c>
      <c r="I134" s="123">
        <v>0</v>
      </c>
      <c r="J134" s="124">
        <f t="shared" si="12"/>
        <v>0</v>
      </c>
      <c r="K134" s="125">
        <f t="shared" si="13"/>
        <v>0</v>
      </c>
    </row>
    <row r="135" spans="1:11" ht="15">
      <c r="A135" s="59"/>
      <c r="B135" s="169" t="s">
        <v>215</v>
      </c>
      <c r="C135" s="61"/>
      <c r="D135" s="114"/>
      <c r="E135" s="122"/>
      <c r="F135" s="128"/>
      <c r="G135" s="123"/>
      <c r="H135" s="124">
        <f t="shared" si="10"/>
        <v>0</v>
      </c>
      <c r="I135" s="123">
        <v>0</v>
      </c>
      <c r="J135" s="124">
        <f t="shared" si="12"/>
        <v>0</v>
      </c>
      <c r="K135" s="125">
        <f t="shared" si="13"/>
        <v>0</v>
      </c>
    </row>
    <row r="136" spans="1:11" ht="15">
      <c r="A136" s="59"/>
      <c r="B136" s="59"/>
      <c r="C136" s="61"/>
      <c r="D136" s="114"/>
      <c r="E136" s="122"/>
      <c r="F136" s="128"/>
      <c r="G136" s="123"/>
      <c r="H136" s="124">
        <f t="shared" si="10"/>
        <v>0</v>
      </c>
      <c r="I136" s="123">
        <v>0</v>
      </c>
      <c r="J136" s="124">
        <f t="shared" si="12"/>
        <v>0</v>
      </c>
      <c r="K136" s="125">
        <f t="shared" si="13"/>
        <v>0</v>
      </c>
    </row>
    <row r="137" spans="1:11" ht="15">
      <c r="A137" s="59"/>
      <c r="B137" s="59" t="s">
        <v>108</v>
      </c>
      <c r="C137" s="61" t="s">
        <v>216</v>
      </c>
      <c r="D137" s="114"/>
      <c r="E137" s="122">
        <f>7+3</f>
        <v>10</v>
      </c>
      <c r="F137" s="128" t="s">
        <v>217</v>
      </c>
      <c r="G137" s="123">
        <v>25</v>
      </c>
      <c r="H137" s="124">
        <f t="shared" si="10"/>
        <v>250</v>
      </c>
      <c r="I137" s="123">
        <v>105</v>
      </c>
      <c r="J137" s="124">
        <f t="shared" si="12"/>
        <v>1050</v>
      </c>
      <c r="K137" s="125">
        <f t="shared" si="13"/>
        <v>1300</v>
      </c>
    </row>
    <row r="138" spans="1:11" ht="15">
      <c r="A138" s="59"/>
      <c r="B138" s="59" t="s">
        <v>113</v>
      </c>
      <c r="C138" s="61" t="s">
        <v>218</v>
      </c>
      <c r="D138" s="114"/>
      <c r="E138" s="122">
        <v>1</v>
      </c>
      <c r="F138" s="128" t="s">
        <v>123</v>
      </c>
      <c r="G138" s="123">
        <v>500</v>
      </c>
      <c r="H138" s="124">
        <f t="shared" si="10"/>
        <v>500</v>
      </c>
      <c r="I138" s="123">
        <v>1250</v>
      </c>
      <c r="J138" s="124">
        <f t="shared" si="12"/>
        <v>1250</v>
      </c>
      <c r="K138" s="125">
        <f t="shared" si="13"/>
        <v>1750</v>
      </c>
    </row>
    <row r="139" spans="1:11" ht="15.75" thickBot="1">
      <c r="A139" s="59"/>
      <c r="B139" s="59"/>
      <c r="C139" s="61"/>
      <c r="D139" s="114"/>
      <c r="E139" s="122"/>
      <c r="F139" s="128"/>
      <c r="G139" s="123"/>
      <c r="H139" s="124">
        <f t="shared" si="10"/>
        <v>0</v>
      </c>
      <c r="I139" s="123">
        <v>0</v>
      </c>
      <c r="J139" s="124">
        <f t="shared" si="12"/>
        <v>0</v>
      </c>
      <c r="K139" s="125">
        <f t="shared" si="13"/>
        <v>0</v>
      </c>
    </row>
    <row r="140" spans="1:11" ht="16.5" thickTop="1">
      <c r="A140" s="59"/>
      <c r="B140" s="59"/>
      <c r="C140" s="61"/>
      <c r="D140" s="174" t="s">
        <v>219</v>
      </c>
      <c r="E140" s="122"/>
      <c r="F140" s="128"/>
      <c r="G140" s="123"/>
      <c r="H140" s="178">
        <f>SUM(H99:H139)</f>
        <v>40326</v>
      </c>
      <c r="I140" s="123">
        <v>0</v>
      </c>
      <c r="J140" s="178">
        <f>SUM(J99:J139)</f>
        <v>28060</v>
      </c>
      <c r="K140" s="179">
        <f t="shared" si="13"/>
        <v>68386</v>
      </c>
    </row>
    <row r="141" spans="1:11" ht="15">
      <c r="A141" s="59"/>
      <c r="B141" s="59"/>
      <c r="C141" s="61"/>
      <c r="D141" s="114"/>
      <c r="E141" s="122"/>
      <c r="F141" s="128"/>
      <c r="G141" s="123"/>
      <c r="H141" s="124">
        <f t="shared" si="10"/>
        <v>0</v>
      </c>
      <c r="I141" s="123">
        <v>0</v>
      </c>
      <c r="J141" s="124">
        <f t="shared" si="12"/>
        <v>0</v>
      </c>
      <c r="K141" s="125">
        <f t="shared" si="13"/>
        <v>0</v>
      </c>
    </row>
    <row r="142" spans="1:11" ht="15">
      <c r="A142" s="59"/>
      <c r="B142" s="59"/>
      <c r="C142" s="61"/>
      <c r="D142" s="114"/>
      <c r="E142" s="122"/>
      <c r="F142" s="128"/>
      <c r="G142" s="123"/>
      <c r="H142" s="124">
        <f t="shared" si="10"/>
        <v>0</v>
      </c>
      <c r="I142" s="123">
        <v>0</v>
      </c>
      <c r="J142" s="124">
        <f t="shared" si="12"/>
        <v>0</v>
      </c>
      <c r="K142" s="125">
        <f t="shared" si="13"/>
        <v>0</v>
      </c>
    </row>
    <row r="143" spans="1:11" ht="15.75">
      <c r="A143" s="167" t="s">
        <v>220</v>
      </c>
      <c r="B143" s="173" t="s">
        <v>221</v>
      </c>
      <c r="C143" s="168"/>
      <c r="D143" s="180"/>
      <c r="E143" s="122"/>
      <c r="F143" s="128"/>
      <c r="G143" s="123"/>
      <c r="H143" s="124">
        <f t="shared" si="10"/>
        <v>0</v>
      </c>
      <c r="I143" s="123">
        <v>0</v>
      </c>
      <c r="J143" s="124">
        <f aca="true" t="shared" si="14" ref="J143:J157">ROUND(+E143*I143,0)</f>
        <v>0</v>
      </c>
      <c r="K143" s="125">
        <f aca="true" t="shared" si="15" ref="K143:K157">J143+H143</f>
        <v>0</v>
      </c>
    </row>
    <row r="144" spans="1:11" ht="15">
      <c r="A144" s="59"/>
      <c r="B144" s="59"/>
      <c r="C144" s="61"/>
      <c r="D144" s="114"/>
      <c r="E144" s="122"/>
      <c r="F144" s="128"/>
      <c r="G144" s="123"/>
      <c r="H144" s="124">
        <f t="shared" si="10"/>
        <v>0</v>
      </c>
      <c r="I144" s="123">
        <v>0</v>
      </c>
      <c r="J144" s="124">
        <f t="shared" si="14"/>
        <v>0</v>
      </c>
      <c r="K144" s="125">
        <f t="shared" si="15"/>
        <v>0</v>
      </c>
    </row>
    <row r="145" spans="1:11" ht="15">
      <c r="A145" s="59"/>
      <c r="B145" s="59" t="s">
        <v>108</v>
      </c>
      <c r="C145" s="61" t="s">
        <v>370</v>
      </c>
      <c r="D145" s="114"/>
      <c r="E145" s="122">
        <v>1</v>
      </c>
      <c r="F145" s="128" t="s">
        <v>112</v>
      </c>
      <c r="G145" s="123">
        <v>14000</v>
      </c>
      <c r="H145" s="124">
        <f t="shared" si="10"/>
        <v>14000</v>
      </c>
      <c r="I145" s="123">
        <v>425</v>
      </c>
      <c r="J145" s="124">
        <f t="shared" si="14"/>
        <v>425</v>
      </c>
      <c r="K145" s="125">
        <f t="shared" si="15"/>
        <v>14425</v>
      </c>
    </row>
    <row r="146" spans="1:11" ht="15">
      <c r="A146" s="59"/>
      <c r="B146" s="59" t="s">
        <v>113</v>
      </c>
      <c r="C146" s="61" t="s">
        <v>371</v>
      </c>
      <c r="D146" s="114"/>
      <c r="E146" s="122">
        <v>1</v>
      </c>
      <c r="F146" s="128" t="s">
        <v>112</v>
      </c>
      <c r="G146" s="123">
        <v>5100</v>
      </c>
      <c r="H146" s="124">
        <f t="shared" si="10"/>
        <v>5100</v>
      </c>
      <c r="I146" s="123">
        <v>425</v>
      </c>
      <c r="J146" s="124">
        <f t="shared" si="14"/>
        <v>425</v>
      </c>
      <c r="K146" s="125">
        <f t="shared" si="15"/>
        <v>5525</v>
      </c>
    </row>
    <row r="147" spans="1:11" ht="15">
      <c r="A147" s="59"/>
      <c r="B147" s="59" t="s">
        <v>116</v>
      </c>
      <c r="C147" s="61" t="s">
        <v>372</v>
      </c>
      <c r="D147" s="114"/>
      <c r="E147" s="122">
        <v>2</v>
      </c>
      <c r="F147" s="128" t="s">
        <v>112</v>
      </c>
      <c r="G147" s="123">
        <v>2100</v>
      </c>
      <c r="H147" s="124">
        <f t="shared" si="10"/>
        <v>4200</v>
      </c>
      <c r="I147" s="123">
        <v>425</v>
      </c>
      <c r="J147" s="124">
        <f t="shared" si="14"/>
        <v>850</v>
      </c>
      <c r="K147" s="125">
        <f t="shared" si="15"/>
        <v>5050</v>
      </c>
    </row>
    <row r="148" spans="1:11" ht="15">
      <c r="A148" s="59"/>
      <c r="B148" s="59" t="s">
        <v>117</v>
      </c>
      <c r="C148" s="61" t="s">
        <v>222</v>
      </c>
      <c r="D148" s="114"/>
      <c r="E148" s="122">
        <v>2</v>
      </c>
      <c r="F148" s="128" t="s">
        <v>112</v>
      </c>
      <c r="G148" s="123">
        <v>4350</v>
      </c>
      <c r="H148" s="124">
        <f t="shared" si="10"/>
        <v>8700</v>
      </c>
      <c r="I148" s="123">
        <v>425</v>
      </c>
      <c r="J148" s="124">
        <f t="shared" si="14"/>
        <v>850</v>
      </c>
      <c r="K148" s="125">
        <f t="shared" si="15"/>
        <v>9550</v>
      </c>
    </row>
    <row r="149" spans="1:11" ht="15">
      <c r="A149" s="59"/>
      <c r="B149" s="59" t="s">
        <v>118</v>
      </c>
      <c r="C149" s="61" t="s">
        <v>373</v>
      </c>
      <c r="D149" s="114"/>
      <c r="E149" s="122">
        <v>1</v>
      </c>
      <c r="F149" s="128" t="s">
        <v>112</v>
      </c>
      <c r="G149" s="123">
        <v>14350</v>
      </c>
      <c r="H149" s="124">
        <f t="shared" si="10"/>
        <v>14350</v>
      </c>
      <c r="I149" s="123">
        <v>425</v>
      </c>
      <c r="J149" s="124">
        <f t="shared" si="14"/>
        <v>425</v>
      </c>
      <c r="K149" s="125">
        <f t="shared" si="15"/>
        <v>14775</v>
      </c>
    </row>
    <row r="150" spans="1:11" ht="15">
      <c r="A150" s="59"/>
      <c r="B150" s="59" t="s">
        <v>119</v>
      </c>
      <c r="C150" s="195" t="s">
        <v>223</v>
      </c>
      <c r="D150" s="196"/>
      <c r="E150" s="197">
        <v>1</v>
      </c>
      <c r="F150" s="198" t="s">
        <v>112</v>
      </c>
      <c r="G150" s="199">
        <v>15000</v>
      </c>
      <c r="H150" s="200">
        <f t="shared" si="10"/>
        <v>15000</v>
      </c>
      <c r="I150" s="123">
        <v>1650</v>
      </c>
      <c r="J150" s="200">
        <f t="shared" si="14"/>
        <v>1650</v>
      </c>
      <c r="K150" s="201">
        <f t="shared" si="15"/>
        <v>16650</v>
      </c>
    </row>
    <row r="151" spans="1:11" ht="15">
      <c r="A151" s="59"/>
      <c r="B151" s="59" t="s">
        <v>120</v>
      </c>
      <c r="C151" s="61" t="s">
        <v>377</v>
      </c>
      <c r="D151" s="114"/>
      <c r="E151" s="122">
        <v>1</v>
      </c>
      <c r="F151" s="128" t="s">
        <v>112</v>
      </c>
      <c r="G151" s="123">
        <v>1050</v>
      </c>
      <c r="H151" s="124">
        <f t="shared" si="10"/>
        <v>1050</v>
      </c>
      <c r="I151" s="123">
        <v>425</v>
      </c>
      <c r="J151" s="124">
        <f t="shared" si="14"/>
        <v>425</v>
      </c>
      <c r="K151" s="125">
        <f t="shared" si="15"/>
        <v>1475</v>
      </c>
    </row>
    <row r="152" spans="1:11" ht="15">
      <c r="A152" s="59"/>
      <c r="B152" s="59" t="s">
        <v>121</v>
      </c>
      <c r="C152" s="61" t="s">
        <v>411</v>
      </c>
      <c r="D152" s="114"/>
      <c r="E152" s="122">
        <v>1</v>
      </c>
      <c r="F152" s="128" t="s">
        <v>112</v>
      </c>
      <c r="G152" s="123">
        <v>1000</v>
      </c>
      <c r="H152" s="124">
        <f t="shared" si="10"/>
        <v>1000</v>
      </c>
      <c r="I152" s="123">
        <v>425</v>
      </c>
      <c r="J152" s="124">
        <f t="shared" si="14"/>
        <v>425</v>
      </c>
      <c r="K152" s="125">
        <f t="shared" si="15"/>
        <v>1425</v>
      </c>
    </row>
    <row r="153" spans="1:11" ht="15">
      <c r="A153" s="59"/>
      <c r="B153" s="59" t="s">
        <v>122</v>
      </c>
      <c r="C153" s="61" t="s">
        <v>378</v>
      </c>
      <c r="D153" s="114"/>
      <c r="E153" s="122">
        <v>2</v>
      </c>
      <c r="F153" s="128" t="s">
        <v>112</v>
      </c>
      <c r="G153" s="123">
        <v>575</v>
      </c>
      <c r="H153" s="124">
        <f t="shared" si="10"/>
        <v>1150</v>
      </c>
      <c r="I153" s="123">
        <v>425</v>
      </c>
      <c r="J153" s="124">
        <f t="shared" si="14"/>
        <v>850</v>
      </c>
      <c r="K153" s="125">
        <f t="shared" si="15"/>
        <v>2000</v>
      </c>
    </row>
    <row r="154" spans="1:11" ht="15">
      <c r="A154" s="59"/>
      <c r="B154" s="59" t="s">
        <v>124</v>
      </c>
      <c r="C154" s="61" t="s">
        <v>379</v>
      </c>
      <c r="D154" s="114"/>
      <c r="E154" s="122">
        <v>1</v>
      </c>
      <c r="F154" s="128" t="s">
        <v>112</v>
      </c>
      <c r="G154" s="123">
        <v>475</v>
      </c>
      <c r="H154" s="124">
        <f t="shared" si="10"/>
        <v>475</v>
      </c>
      <c r="I154" s="123">
        <v>425</v>
      </c>
      <c r="J154" s="124">
        <f t="shared" si="14"/>
        <v>425</v>
      </c>
      <c r="K154" s="125">
        <f t="shared" si="15"/>
        <v>900</v>
      </c>
    </row>
    <row r="155" spans="1:11" ht="15">
      <c r="A155" s="59"/>
      <c r="B155" s="59" t="s">
        <v>126</v>
      </c>
      <c r="C155" s="61" t="s">
        <v>374</v>
      </c>
      <c r="D155" s="114"/>
      <c r="E155" s="122">
        <v>11</v>
      </c>
      <c r="F155" s="128" t="s">
        <v>112</v>
      </c>
      <c r="G155" s="123">
        <v>400</v>
      </c>
      <c r="H155" s="124">
        <f t="shared" si="10"/>
        <v>4400</v>
      </c>
      <c r="I155" s="123">
        <v>425</v>
      </c>
      <c r="J155" s="124">
        <f t="shared" si="14"/>
        <v>4675</v>
      </c>
      <c r="K155" s="125">
        <f t="shared" si="15"/>
        <v>9075</v>
      </c>
    </row>
    <row r="156" spans="1:11" ht="15">
      <c r="A156" s="59"/>
      <c r="B156" s="59" t="s">
        <v>410</v>
      </c>
      <c r="C156" s="61" t="s">
        <v>375</v>
      </c>
      <c r="D156" s="114"/>
      <c r="E156" s="122">
        <v>1</v>
      </c>
      <c r="F156" s="128" t="s">
        <v>376</v>
      </c>
      <c r="G156" s="123">
        <v>700</v>
      </c>
      <c r="H156" s="124">
        <f t="shared" si="10"/>
        <v>700</v>
      </c>
      <c r="I156" s="123">
        <v>425</v>
      </c>
      <c r="J156" s="124">
        <f t="shared" si="14"/>
        <v>425</v>
      </c>
      <c r="K156" s="125">
        <f t="shared" si="15"/>
        <v>1125</v>
      </c>
    </row>
    <row r="157" spans="1:11" ht="15.75" thickBot="1">
      <c r="A157" s="59"/>
      <c r="B157" s="59"/>
      <c r="C157" s="61"/>
      <c r="D157" s="114"/>
      <c r="E157" s="122"/>
      <c r="F157" s="128"/>
      <c r="G157" s="123"/>
      <c r="H157" s="124">
        <f t="shared" si="10"/>
        <v>0</v>
      </c>
      <c r="I157" s="123">
        <v>0</v>
      </c>
      <c r="J157" s="124">
        <f t="shared" si="14"/>
        <v>0</v>
      </c>
      <c r="K157" s="125">
        <f t="shared" si="15"/>
        <v>0</v>
      </c>
    </row>
    <row r="158" spans="1:11" ht="16.5" thickTop="1">
      <c r="A158" s="59"/>
      <c r="B158" s="59"/>
      <c r="C158" s="61"/>
      <c r="D158" s="174" t="s">
        <v>224</v>
      </c>
      <c r="E158" s="122"/>
      <c r="F158" s="128"/>
      <c r="G158" s="123"/>
      <c r="H158" s="178">
        <f>SUM(H141:H157)</f>
        <v>70125</v>
      </c>
      <c r="I158" s="123">
        <v>0</v>
      </c>
      <c r="J158" s="178">
        <f>SUM(J141:J157)</f>
        <v>11850</v>
      </c>
      <c r="K158" s="179">
        <f aca="true" t="shared" si="16" ref="K158:K167">J158+H158</f>
        <v>81975</v>
      </c>
    </row>
    <row r="159" spans="1:11" ht="15">
      <c r="A159" s="59"/>
      <c r="B159" s="59"/>
      <c r="C159" s="61"/>
      <c r="D159" s="114"/>
      <c r="E159" s="122"/>
      <c r="F159" s="128"/>
      <c r="G159" s="123"/>
      <c r="H159" s="124">
        <f t="shared" si="10"/>
        <v>0</v>
      </c>
      <c r="I159" s="123">
        <v>0</v>
      </c>
      <c r="J159" s="124">
        <f aca="true" t="shared" si="17" ref="J159:J167">ROUND(+E159*I159,0)</f>
        <v>0</v>
      </c>
      <c r="K159" s="125">
        <f t="shared" si="16"/>
        <v>0</v>
      </c>
    </row>
    <row r="160" spans="1:11" ht="15">
      <c r="A160" s="59"/>
      <c r="B160" s="59"/>
      <c r="C160" s="61"/>
      <c r="D160" s="114"/>
      <c r="E160" s="122"/>
      <c r="F160" s="128"/>
      <c r="G160" s="123"/>
      <c r="H160" s="124">
        <f t="shared" si="10"/>
        <v>0</v>
      </c>
      <c r="I160" s="123">
        <v>0</v>
      </c>
      <c r="J160" s="124">
        <f t="shared" si="17"/>
        <v>0</v>
      </c>
      <c r="K160" s="125">
        <f t="shared" si="16"/>
        <v>0</v>
      </c>
    </row>
    <row r="161" spans="1:11" ht="15">
      <c r="A161" s="59"/>
      <c r="B161" s="59"/>
      <c r="C161" s="61"/>
      <c r="D161" s="114"/>
      <c r="E161" s="122"/>
      <c r="F161" s="128"/>
      <c r="G161" s="123"/>
      <c r="H161" s="124">
        <f t="shared" si="10"/>
        <v>0</v>
      </c>
      <c r="I161" s="123">
        <v>0</v>
      </c>
      <c r="J161" s="124">
        <f t="shared" si="17"/>
        <v>0</v>
      </c>
      <c r="K161" s="125">
        <f t="shared" si="16"/>
        <v>0</v>
      </c>
    </row>
    <row r="162" spans="1:11" ht="15">
      <c r="A162" s="59"/>
      <c r="B162" s="59"/>
      <c r="C162" s="61"/>
      <c r="D162" s="114"/>
      <c r="E162" s="122"/>
      <c r="F162" s="128"/>
      <c r="G162" s="123"/>
      <c r="H162" s="124">
        <f t="shared" si="10"/>
        <v>0</v>
      </c>
      <c r="I162" s="123">
        <v>0</v>
      </c>
      <c r="J162" s="124">
        <f t="shared" si="17"/>
        <v>0</v>
      </c>
      <c r="K162" s="125">
        <f t="shared" si="16"/>
        <v>0</v>
      </c>
    </row>
    <row r="163" spans="1:11" ht="15">
      <c r="A163" s="59"/>
      <c r="B163" s="59"/>
      <c r="C163" s="61"/>
      <c r="D163" s="114"/>
      <c r="E163" s="122"/>
      <c r="F163" s="128"/>
      <c r="G163" s="123"/>
      <c r="H163" s="124">
        <f t="shared" si="10"/>
        <v>0</v>
      </c>
      <c r="I163" s="123"/>
      <c r="J163" s="124">
        <f t="shared" si="17"/>
        <v>0</v>
      </c>
      <c r="K163" s="125">
        <f t="shared" si="16"/>
        <v>0</v>
      </c>
    </row>
    <row r="164" spans="1:11" ht="15">
      <c r="A164" s="59"/>
      <c r="B164" s="59"/>
      <c r="C164" s="61"/>
      <c r="D164" s="114"/>
      <c r="E164" s="122"/>
      <c r="F164" s="128"/>
      <c r="G164" s="123"/>
      <c r="H164" s="124">
        <f t="shared" si="10"/>
        <v>0</v>
      </c>
      <c r="I164" s="123"/>
      <c r="J164" s="124">
        <f t="shared" si="17"/>
        <v>0</v>
      </c>
      <c r="K164" s="125">
        <f t="shared" si="16"/>
        <v>0</v>
      </c>
    </row>
    <row r="165" spans="1:11" ht="15">
      <c r="A165" s="59"/>
      <c r="B165" s="59"/>
      <c r="C165" s="61"/>
      <c r="D165" s="114"/>
      <c r="E165" s="122"/>
      <c r="F165" s="128"/>
      <c r="G165" s="123"/>
      <c r="H165" s="124">
        <f t="shared" si="10"/>
        <v>0</v>
      </c>
      <c r="I165" s="123"/>
      <c r="J165" s="124">
        <f t="shared" si="17"/>
        <v>0</v>
      </c>
      <c r="K165" s="125">
        <f t="shared" si="16"/>
        <v>0</v>
      </c>
    </row>
    <row r="166" spans="1:11" ht="15">
      <c r="A166" s="59"/>
      <c r="B166" s="59"/>
      <c r="C166" s="61"/>
      <c r="D166" s="114"/>
      <c r="E166" s="122"/>
      <c r="F166" s="128"/>
      <c r="G166" s="123"/>
      <c r="H166" s="124">
        <f t="shared" si="10"/>
        <v>0</v>
      </c>
      <c r="I166" s="123"/>
      <c r="J166" s="124">
        <f t="shared" si="17"/>
        <v>0</v>
      </c>
      <c r="K166" s="125">
        <f t="shared" si="16"/>
        <v>0</v>
      </c>
    </row>
    <row r="167" spans="1:11" ht="15">
      <c r="A167" s="59"/>
      <c r="B167" s="59"/>
      <c r="C167" s="61"/>
      <c r="D167" s="114"/>
      <c r="E167" s="122"/>
      <c r="F167" s="128"/>
      <c r="G167" s="123"/>
      <c r="H167" s="124">
        <f t="shared" si="10"/>
        <v>0</v>
      </c>
      <c r="I167" s="123"/>
      <c r="J167" s="124">
        <f t="shared" si="17"/>
        <v>0</v>
      </c>
      <c r="K167" s="125">
        <f t="shared" si="16"/>
        <v>0</v>
      </c>
    </row>
    <row r="171" spans="8:13" ht="15">
      <c r="H171" s="6">
        <f>SUM(H14:H160)*0.5</f>
        <v>130682</v>
      </c>
      <c r="J171" s="6">
        <f>SUM(J15:J161)*0.5</f>
        <v>76333</v>
      </c>
      <c r="K171" s="6">
        <f>SUM(K14:K167)*0.5</f>
        <v>207015</v>
      </c>
      <c r="L171" s="6">
        <f>H171+J171</f>
        <v>207015</v>
      </c>
      <c r="M171" s="6">
        <f>'Summary CELLAR '!H24</f>
        <v>207015</v>
      </c>
    </row>
  </sheetData>
  <sheetProtection/>
  <mergeCells count="5">
    <mergeCell ref="M22:N22"/>
    <mergeCell ref="C133:D133"/>
    <mergeCell ref="C91:D91"/>
    <mergeCell ref="A2:K2"/>
    <mergeCell ref="A1:K1"/>
  </mergeCells>
  <printOptions/>
  <pageMargins left="0.75" right="0" top="0.5" bottom="0.25" header="0" footer="0"/>
  <pageSetup fitToHeight="17" horizontalDpi="150" verticalDpi="150" orientation="portrait" scale="56" r:id="rId1"/>
  <headerFooter alignWithMargins="0">
    <oddFooter>&amp;CPage &amp;P of &amp;N&amp;R&amp;D   &amp;T</oddFooter>
  </headerFooter>
  <rowBreaks count="2" manualBreakCount="2">
    <brk id="76" max="10" man="1"/>
    <brk id="14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C6" sqref="C6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"/>
      <c r="I2" s="2"/>
      <c r="J2" s="7"/>
    </row>
    <row r="3" ht="15">
      <c r="G3" s="5"/>
    </row>
    <row r="4" spans="1:7" ht="15.75">
      <c r="A4" s="34" t="s">
        <v>0</v>
      </c>
      <c r="B4" s="34" t="s">
        <v>386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CELLAR '!G9</f>
        <v>1900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'Plum. Backup CELLAR'!B14</f>
        <v>Plumbing Demolition</v>
      </c>
      <c r="D13" s="43">
        <f>'Plum. Backup CELLAR'!G18</f>
        <v>760</v>
      </c>
      <c r="E13" s="43">
        <f>'Plum. Backup CELLAR'!I18</f>
        <v>4513</v>
      </c>
      <c r="F13" s="43">
        <f aca="true" t="shared" si="0" ref="F13:F19">D13+E13</f>
        <v>5273</v>
      </c>
      <c r="G13" s="145">
        <f aca="true" t="shared" si="1" ref="G13:G40">F13/$G$9</f>
        <v>2.7752631578947367</v>
      </c>
    </row>
    <row r="14" spans="1:7" ht="15">
      <c r="A14" s="170"/>
      <c r="B14" s="131"/>
      <c r="C14" s="131" t="str">
        <f>'Plum. Backup CELLAR'!B20</f>
        <v>Sanitary Waste and Vent Below Slab</v>
      </c>
      <c r="D14" s="43">
        <f>'Plum. Backup CELLAR'!G33</f>
        <v>10208</v>
      </c>
      <c r="E14" s="43">
        <f>'Plum. Backup CELLAR'!I33</f>
        <v>10819</v>
      </c>
      <c r="F14" s="43">
        <f t="shared" si="0"/>
        <v>21027</v>
      </c>
      <c r="G14" s="145">
        <f t="shared" si="1"/>
        <v>11.066842105263158</v>
      </c>
    </row>
    <row r="15" spans="1:7" ht="15">
      <c r="A15" s="170"/>
      <c r="B15" s="131"/>
      <c r="C15" s="131" t="str">
        <f>'Plum. Backup CELLAR'!B35</f>
        <v>Sanitary Waste and Vent Piping Above Slab</v>
      </c>
      <c r="D15" s="43">
        <f>'Plum. Backup CELLAR'!G48</f>
        <v>2075</v>
      </c>
      <c r="E15" s="43">
        <f>'Plum. Backup CELLAR'!I48</f>
        <v>5317</v>
      </c>
      <c r="F15" s="43">
        <f t="shared" si="0"/>
        <v>7392</v>
      </c>
      <c r="G15" s="145">
        <f t="shared" si="1"/>
        <v>3.8905263157894736</v>
      </c>
    </row>
    <row r="16" spans="1:7" ht="15">
      <c r="A16" s="170"/>
      <c r="B16" s="131"/>
      <c r="C16" s="131" t="str">
        <f>'Plum. Backup CELLAR'!B50</f>
        <v>Domestic Water Piping</v>
      </c>
      <c r="D16" s="43">
        <f>'Plum. Backup CELLAR'!G67</f>
        <v>4188</v>
      </c>
      <c r="E16" s="43">
        <f>'Plum. Backup CELLAR'!I67</f>
        <v>5673</v>
      </c>
      <c r="F16" s="43">
        <f t="shared" si="0"/>
        <v>9861</v>
      </c>
      <c r="G16" s="145">
        <f t="shared" si="1"/>
        <v>5.19</v>
      </c>
    </row>
    <row r="17" spans="1:7" ht="15">
      <c r="A17" s="170"/>
      <c r="B17" s="131"/>
      <c r="C17" s="131" t="str">
        <f>'Plum. Backup CELLAR'!B69</f>
        <v>Natural Gas Piping</v>
      </c>
      <c r="D17" s="43">
        <f>'Plum. Backup CELLAR'!G81</f>
        <v>1422</v>
      </c>
      <c r="E17" s="43">
        <f>'Plum. Backup CELLAR'!I81</f>
        <v>5527</v>
      </c>
      <c r="F17" s="43">
        <f t="shared" si="0"/>
        <v>6949</v>
      </c>
      <c r="G17" s="145">
        <f t="shared" si="1"/>
        <v>3.6573684210526314</v>
      </c>
    </row>
    <row r="18" spans="1:7" ht="15">
      <c r="A18" s="170"/>
      <c r="B18" s="131"/>
      <c r="C18" s="131" t="str">
        <f>'Plum. Backup CELLAR'!B83</f>
        <v>Plumbing Fixtures and Equipment</v>
      </c>
      <c r="D18" s="43">
        <f>'Plum. Backup CELLAR'!G94</f>
        <v>11115</v>
      </c>
      <c r="E18" s="43">
        <f>'Plum. Backup CELLAR'!I94</f>
        <v>2338</v>
      </c>
      <c r="F18" s="43">
        <f t="shared" si="0"/>
        <v>13453</v>
      </c>
      <c r="G18" s="145">
        <f t="shared" si="1"/>
        <v>7.080526315789474</v>
      </c>
    </row>
    <row r="19" spans="1:7" ht="15">
      <c r="A19" s="170"/>
      <c r="B19" s="131"/>
      <c r="C19" s="131" t="str">
        <f>'Plum. Backup CELLAR'!B96</f>
        <v>Miscellaneous</v>
      </c>
      <c r="D19" s="43">
        <f>'Plum. Backup CELLAR'!G102</f>
        <v>615</v>
      </c>
      <c r="E19" s="43">
        <f>'Plum. Backup CELLAR'!I102</f>
        <v>3135</v>
      </c>
      <c r="F19" s="43">
        <f t="shared" si="0"/>
        <v>3750</v>
      </c>
      <c r="G19" s="145">
        <f t="shared" si="1"/>
        <v>1.9736842105263157</v>
      </c>
    </row>
    <row r="20" spans="1:7" ht="15">
      <c r="A20" s="170"/>
      <c r="B20" s="131"/>
      <c r="C20" s="131"/>
      <c r="D20" s="43"/>
      <c r="E20" s="43"/>
      <c r="F20" s="43"/>
      <c r="G20" s="145">
        <f t="shared" si="1"/>
        <v>0</v>
      </c>
    </row>
    <row r="21" spans="1:7" ht="15">
      <c r="A21" s="170"/>
      <c r="B21" s="131"/>
      <c r="C21" s="131"/>
      <c r="D21" s="43"/>
      <c r="E21" s="43"/>
      <c r="F21" s="43"/>
      <c r="G21" s="145">
        <f t="shared" si="1"/>
        <v>0</v>
      </c>
    </row>
    <row r="22" spans="1:7" ht="15">
      <c r="A22" s="170"/>
      <c r="B22" s="131"/>
      <c r="C22" s="131"/>
      <c r="D22" s="43"/>
      <c r="E22" s="43"/>
      <c r="F22" s="43"/>
      <c r="G22" s="145">
        <f t="shared" si="1"/>
        <v>0</v>
      </c>
    </row>
    <row r="23" spans="1:7" ht="15">
      <c r="A23" s="170"/>
      <c r="B23" s="131"/>
      <c r="C23" s="131"/>
      <c r="D23" s="43"/>
      <c r="E23" s="43"/>
      <c r="F23" s="43"/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/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/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/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/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/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/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/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30383</v>
      </c>
      <c r="E41" s="161">
        <f>SUM(E12:E40)</f>
        <v>37322</v>
      </c>
      <c r="F41" s="118">
        <f>SUM(F12:F40)</f>
        <v>67705</v>
      </c>
      <c r="G41" s="146">
        <f>F41/$G$9</f>
        <v>35.63421052631579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1:G1"/>
    <mergeCell ref="A2:G2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Zeros="0" defaultGridColor="0" view="pageBreakPreview" zoomScale="85" zoomScaleNormal="85" zoomScaleSheetLayoutView="85" zoomScalePageLayoutView="0" colorId="22" workbookViewId="0" topLeftCell="A1">
      <selection activeCell="D11" sqref="D11"/>
    </sheetView>
  </sheetViews>
  <sheetFormatPr defaultColWidth="10.4453125" defaultRowHeight="15"/>
  <cols>
    <col min="1" max="1" width="11.77734375" style="6" customWidth="1"/>
    <col min="2" max="2" width="38.6640625" style="6" customWidth="1"/>
    <col min="3" max="4" width="12.77734375" style="6" customWidth="1"/>
    <col min="5" max="6" width="13.77734375" style="6" customWidth="1"/>
    <col min="7" max="16384" width="10.4453125" style="6" customWidth="1"/>
  </cols>
  <sheetData>
    <row r="1" spans="1:9" ht="18.75">
      <c r="A1" s="1" t="s">
        <v>55</v>
      </c>
      <c r="B1" s="1"/>
      <c r="C1" s="2"/>
      <c r="D1" s="2"/>
      <c r="E1" s="2"/>
      <c r="F1" s="30"/>
      <c r="G1" s="31"/>
      <c r="H1" s="31"/>
      <c r="I1" s="32"/>
    </row>
    <row r="2" spans="1:9" ht="18.75">
      <c r="A2" s="33" t="s">
        <v>23</v>
      </c>
      <c r="B2" s="1"/>
      <c r="C2" s="2"/>
      <c r="D2" s="2"/>
      <c r="E2" s="2"/>
      <c r="F2" s="2" t="s">
        <v>36</v>
      </c>
      <c r="G2" s="2"/>
      <c r="H2" s="2"/>
      <c r="I2" s="7"/>
    </row>
    <row r="3" ht="15">
      <c r="F3" s="5"/>
    </row>
    <row r="4" spans="1:6" ht="15.75">
      <c r="A4" s="34" t="s">
        <v>0</v>
      </c>
      <c r="B4" s="34" t="s">
        <v>66</v>
      </c>
      <c r="C4" s="35"/>
      <c r="D4" s="35"/>
      <c r="E4" s="36" t="s">
        <v>1</v>
      </c>
      <c r="F4" s="37" t="str">
        <f>C_1!$I$4</f>
        <v>4-0069</v>
      </c>
    </row>
    <row r="5" spans="1:6" ht="15.75">
      <c r="A5" s="34" t="s">
        <v>2</v>
      </c>
      <c r="B5" s="35" t="str">
        <f>C_1!$B$5</f>
        <v>SAMPLE</v>
      </c>
      <c r="C5" s="35"/>
      <c r="D5" s="35"/>
      <c r="E5" s="36" t="s">
        <v>3</v>
      </c>
      <c r="F5" s="142" t="s">
        <v>62</v>
      </c>
    </row>
    <row r="6" spans="1:6" ht="15.75">
      <c r="A6" s="34" t="s">
        <v>4</v>
      </c>
      <c r="B6" s="35">
        <f>C_1!$B$6</f>
        <v>0</v>
      </c>
      <c r="C6" s="35"/>
      <c r="D6" s="35"/>
      <c r="E6" s="36" t="s">
        <v>5</v>
      </c>
      <c r="F6" s="38">
        <f>C_1!I6</f>
        <v>0</v>
      </c>
    </row>
    <row r="7" spans="1:6" ht="15.75">
      <c r="A7" s="34" t="s">
        <v>6</v>
      </c>
      <c r="B7" s="35">
        <f>C_1!$B$7</f>
        <v>0</v>
      </c>
      <c r="C7" s="35"/>
      <c r="D7" s="35"/>
      <c r="E7" s="36" t="s">
        <v>7</v>
      </c>
      <c r="F7" s="37" t="str">
        <f>C_1!$I$7</f>
        <v>03-25-14</v>
      </c>
    </row>
    <row r="8" spans="1:6" ht="15.75">
      <c r="A8" s="34" t="s">
        <v>8</v>
      </c>
      <c r="B8" s="35">
        <f>C_1!$B$8</f>
        <v>0</v>
      </c>
      <c r="C8" s="35"/>
      <c r="D8" s="35"/>
      <c r="E8" s="36" t="s">
        <v>9</v>
      </c>
      <c r="F8" s="37">
        <f>C_1!$I$8</f>
        <v>0</v>
      </c>
    </row>
    <row r="9" spans="1:6" ht="15.75">
      <c r="A9" s="35"/>
      <c r="B9" s="35"/>
      <c r="C9" s="35"/>
      <c r="D9" s="35"/>
      <c r="E9" s="36" t="s">
        <v>63</v>
      </c>
      <c r="F9" s="37"/>
    </row>
    <row r="10" spans="1:6" ht="15">
      <c r="A10" s="35"/>
      <c r="B10" s="35"/>
      <c r="C10" s="35"/>
      <c r="D10" s="35"/>
      <c r="E10" s="35"/>
      <c r="F10" s="37"/>
    </row>
    <row r="11" spans="1:6" ht="15">
      <c r="A11" s="39" t="s">
        <v>24</v>
      </c>
      <c r="B11" s="40" t="s">
        <v>25</v>
      </c>
      <c r="C11" s="41" t="s">
        <v>26</v>
      </c>
      <c r="D11" s="117" t="s">
        <v>64</v>
      </c>
      <c r="E11" s="39"/>
      <c r="F11" s="38"/>
    </row>
    <row r="12" spans="1:6" ht="15.75">
      <c r="A12" s="42"/>
      <c r="B12" s="113"/>
      <c r="C12" s="43"/>
      <c r="D12" s="144" t="e">
        <f>C12/$F$9</f>
        <v>#DIV/0!</v>
      </c>
      <c r="E12" s="16"/>
      <c r="F12" s="37"/>
    </row>
    <row r="13" spans="1:6" ht="15">
      <c r="A13" s="59"/>
      <c r="B13" s="60"/>
      <c r="C13" s="43"/>
      <c r="D13" s="144" t="e">
        <f aca="true" t="shared" si="0" ref="D13:D39">C13/$F$9</f>
        <v>#DIV/0!</v>
      </c>
      <c r="E13" s="16"/>
      <c r="F13" s="37"/>
    </row>
    <row r="14" spans="1:6" ht="15">
      <c r="A14" s="59"/>
      <c r="B14" s="60"/>
      <c r="C14" s="43"/>
      <c r="D14" s="144" t="e">
        <f t="shared" si="0"/>
        <v>#DIV/0!</v>
      </c>
      <c r="E14" s="16"/>
      <c r="F14" s="37"/>
    </row>
    <row r="15" spans="1:6" ht="15">
      <c r="A15" s="59"/>
      <c r="B15" s="60"/>
      <c r="C15" s="43"/>
      <c r="D15" s="144" t="e">
        <f t="shared" si="0"/>
        <v>#DIV/0!</v>
      </c>
      <c r="E15" s="16"/>
      <c r="F15" s="37"/>
    </row>
    <row r="16" spans="1:6" ht="15">
      <c r="A16" s="59"/>
      <c r="B16" s="60"/>
      <c r="C16" s="43"/>
      <c r="D16" s="144" t="e">
        <f t="shared" si="0"/>
        <v>#DIV/0!</v>
      </c>
      <c r="E16" s="16"/>
      <c r="F16" s="37"/>
    </row>
    <row r="17" spans="1:6" ht="15">
      <c r="A17" s="59"/>
      <c r="B17" s="60"/>
      <c r="C17" s="43"/>
      <c r="D17" s="144" t="e">
        <f t="shared" si="0"/>
        <v>#DIV/0!</v>
      </c>
      <c r="E17" s="16"/>
      <c r="F17" s="37"/>
    </row>
    <row r="18" spans="1:6" ht="15">
      <c r="A18" s="59"/>
      <c r="B18" s="60"/>
      <c r="C18" s="43"/>
      <c r="D18" s="144" t="e">
        <f t="shared" si="0"/>
        <v>#DIV/0!</v>
      </c>
      <c r="E18" s="16"/>
      <c r="F18" s="37"/>
    </row>
    <row r="19" spans="1:6" ht="15">
      <c r="A19" s="59"/>
      <c r="B19" s="60"/>
      <c r="C19" s="43"/>
      <c r="D19" s="144" t="e">
        <f t="shared" si="0"/>
        <v>#DIV/0!</v>
      </c>
      <c r="E19" s="16"/>
      <c r="F19" s="37"/>
    </row>
    <row r="20" spans="1:6" ht="15">
      <c r="A20" s="59"/>
      <c r="B20" s="60"/>
      <c r="C20" s="43"/>
      <c r="D20" s="144" t="e">
        <f t="shared" si="0"/>
        <v>#DIV/0!</v>
      </c>
      <c r="E20" s="16"/>
      <c r="F20" s="37"/>
    </row>
    <row r="21" spans="1:6" ht="15">
      <c r="A21" s="59"/>
      <c r="B21" s="60"/>
      <c r="C21" s="43"/>
      <c r="D21" s="144" t="e">
        <f t="shared" si="0"/>
        <v>#DIV/0!</v>
      </c>
      <c r="E21" s="16"/>
      <c r="F21" s="37"/>
    </row>
    <row r="22" spans="1:6" ht="15">
      <c r="A22" s="35"/>
      <c r="B22" s="44"/>
      <c r="C22" s="43"/>
      <c r="D22" s="144" t="e">
        <f t="shared" si="0"/>
        <v>#DIV/0!</v>
      </c>
      <c r="E22" s="16"/>
      <c r="F22" s="37"/>
    </row>
    <row r="23" spans="1:6" ht="15">
      <c r="A23" s="35"/>
      <c r="B23" s="44"/>
      <c r="C23" s="43"/>
      <c r="D23" s="144" t="e">
        <f t="shared" si="0"/>
        <v>#DIV/0!</v>
      </c>
      <c r="E23" s="16"/>
      <c r="F23" s="37"/>
    </row>
    <row r="24" spans="1:6" ht="15">
      <c r="A24" s="35"/>
      <c r="B24" s="44"/>
      <c r="C24" s="43"/>
      <c r="D24" s="144" t="e">
        <f t="shared" si="0"/>
        <v>#DIV/0!</v>
      </c>
      <c r="E24" s="16"/>
      <c r="F24" s="37"/>
    </row>
    <row r="25" spans="1:6" ht="15">
      <c r="A25" s="35"/>
      <c r="B25" s="44"/>
      <c r="C25" s="43"/>
      <c r="D25" s="144" t="e">
        <f t="shared" si="0"/>
        <v>#DIV/0!</v>
      </c>
      <c r="E25" s="16"/>
      <c r="F25" s="37"/>
    </row>
    <row r="26" spans="1:6" ht="15">
      <c r="A26" s="35"/>
      <c r="B26" s="44"/>
      <c r="C26" s="43"/>
      <c r="D26" s="144" t="e">
        <f t="shared" si="0"/>
        <v>#DIV/0!</v>
      </c>
      <c r="E26" s="16"/>
      <c r="F26" s="37"/>
    </row>
    <row r="27" spans="1:6" ht="15">
      <c r="A27" s="35"/>
      <c r="B27" s="44"/>
      <c r="C27" s="43"/>
      <c r="D27" s="144" t="e">
        <f t="shared" si="0"/>
        <v>#DIV/0!</v>
      </c>
      <c r="E27" s="16"/>
      <c r="F27" s="37"/>
    </row>
    <row r="28" spans="1:6" ht="15">
      <c r="A28" s="35"/>
      <c r="B28" s="44"/>
      <c r="C28" s="43"/>
      <c r="D28" s="144" t="e">
        <f t="shared" si="0"/>
        <v>#DIV/0!</v>
      </c>
      <c r="E28" s="16"/>
      <c r="F28" s="37"/>
    </row>
    <row r="29" spans="1:6" ht="15">
      <c r="A29" s="35"/>
      <c r="B29" s="44"/>
      <c r="C29" s="43"/>
      <c r="D29" s="144" t="e">
        <f t="shared" si="0"/>
        <v>#DIV/0!</v>
      </c>
      <c r="E29" s="16"/>
      <c r="F29" s="37"/>
    </row>
    <row r="30" spans="1:6" ht="15">
      <c r="A30" s="35"/>
      <c r="B30" s="44"/>
      <c r="C30" s="43"/>
      <c r="D30" s="144" t="e">
        <f t="shared" si="0"/>
        <v>#DIV/0!</v>
      </c>
      <c r="E30" s="16"/>
      <c r="F30" s="37"/>
    </row>
    <row r="31" spans="1:6" ht="15">
      <c r="A31" s="35"/>
      <c r="B31" s="44"/>
      <c r="C31" s="43"/>
      <c r="D31" s="144" t="e">
        <f t="shared" si="0"/>
        <v>#DIV/0!</v>
      </c>
      <c r="E31" s="16"/>
      <c r="F31" s="37"/>
    </row>
    <row r="32" spans="1:6" ht="15">
      <c r="A32" s="35"/>
      <c r="B32" s="44"/>
      <c r="C32" s="43"/>
      <c r="D32" s="144" t="e">
        <f t="shared" si="0"/>
        <v>#DIV/0!</v>
      </c>
      <c r="E32" s="16"/>
      <c r="F32" s="37"/>
    </row>
    <row r="33" spans="1:6" ht="15">
      <c r="A33" s="35"/>
      <c r="B33" s="44"/>
      <c r="C33" s="43"/>
      <c r="D33" s="144" t="e">
        <f t="shared" si="0"/>
        <v>#DIV/0!</v>
      </c>
      <c r="E33" s="16"/>
      <c r="F33" s="37"/>
    </row>
    <row r="34" spans="1:6" ht="15">
      <c r="A34" s="35"/>
      <c r="B34" s="44"/>
      <c r="C34" s="43"/>
      <c r="D34" s="144" t="e">
        <f t="shared" si="0"/>
        <v>#DIV/0!</v>
      </c>
      <c r="E34" s="16"/>
      <c r="F34" s="37"/>
    </row>
    <row r="35" spans="1:6" ht="15">
      <c r="A35" s="35"/>
      <c r="B35" s="44"/>
      <c r="C35" s="43"/>
      <c r="D35" s="144" t="e">
        <f t="shared" si="0"/>
        <v>#DIV/0!</v>
      </c>
      <c r="E35" s="16"/>
      <c r="F35" s="37"/>
    </row>
    <row r="36" spans="1:6" ht="15.75" thickBot="1">
      <c r="A36" s="35"/>
      <c r="B36" s="44"/>
      <c r="C36" s="43"/>
      <c r="D36" s="144" t="e">
        <f t="shared" si="0"/>
        <v>#DIV/0!</v>
      </c>
      <c r="E36" s="16"/>
      <c r="F36" s="37"/>
    </row>
    <row r="37" spans="1:6" ht="15.75" thickTop="1">
      <c r="A37" s="35"/>
      <c r="B37" s="45" t="s">
        <v>10</v>
      </c>
      <c r="C37" s="118">
        <f>SUM(C12:C36)</f>
        <v>0</v>
      </c>
      <c r="D37" s="148" t="e">
        <f t="shared" si="0"/>
        <v>#DIV/0!</v>
      </c>
      <c r="E37" s="16"/>
      <c r="F37" s="37"/>
    </row>
    <row r="38" spans="1:6" ht="15.75" thickBot="1">
      <c r="A38" s="35"/>
      <c r="B38" s="45" t="str">
        <f>MARKUPS!$B$9&amp;" - "&amp;FIXED(MARKUPS!$C$9*100,1,TRUE)&amp;"%"</f>
        <v>CONTRACTOR'S OH &amp; P - 15.0%</v>
      </c>
      <c r="C38" s="119">
        <f>C39-C37</f>
        <v>0</v>
      </c>
      <c r="D38" s="153" t="e">
        <f t="shared" si="0"/>
        <v>#DIV/0!</v>
      </c>
      <c r="E38" s="16"/>
      <c r="F38" s="37"/>
    </row>
    <row r="39" spans="1:6" ht="16.5" thickTop="1">
      <c r="A39" s="35"/>
      <c r="B39" s="45" t="s">
        <v>28</v>
      </c>
      <c r="C39" s="115">
        <f>ROUND(C37*(1+MARKUPS!$C$9),-2)</f>
        <v>0</v>
      </c>
      <c r="D39" s="148" t="e">
        <f t="shared" si="0"/>
        <v>#DIV/0!</v>
      </c>
      <c r="F39" s="37"/>
    </row>
    <row r="40" spans="1:6" ht="15">
      <c r="A40" s="35"/>
      <c r="B40" s="35"/>
      <c r="C40" s="35"/>
      <c r="D40" s="130"/>
      <c r="E40" s="35"/>
      <c r="F40" s="37"/>
    </row>
    <row r="41" spans="1:6" ht="15">
      <c r="A41" s="35"/>
      <c r="B41" s="35"/>
      <c r="C41" s="35"/>
      <c r="D41" s="130"/>
      <c r="E41" s="35"/>
      <c r="F41" s="37"/>
    </row>
    <row r="42" spans="1:6" ht="15">
      <c r="A42" s="35"/>
      <c r="B42" s="35"/>
      <c r="C42" s="35"/>
      <c r="D42" s="130"/>
      <c r="E42" s="35"/>
      <c r="F42" s="37"/>
    </row>
    <row r="43" spans="1:6" ht="15">
      <c r="A43" s="35"/>
      <c r="B43" s="35"/>
      <c r="C43" s="35"/>
      <c r="D43" s="130"/>
      <c r="E43" s="35"/>
      <c r="F43" s="37"/>
    </row>
    <row r="44" spans="1:6" ht="15">
      <c r="A44" s="35"/>
      <c r="B44" s="35"/>
      <c r="C44" s="35"/>
      <c r="D44" s="130"/>
      <c r="E44" s="35"/>
      <c r="F44" s="37"/>
    </row>
    <row r="45" spans="1:6" ht="15">
      <c r="A45" s="35"/>
      <c r="B45" s="35"/>
      <c r="C45" s="35"/>
      <c r="D45" s="130"/>
      <c r="E45" s="35"/>
      <c r="F45" s="37"/>
    </row>
    <row r="46" spans="1:6" ht="15">
      <c r="A46" s="35"/>
      <c r="B46" s="35"/>
      <c r="C46" s="35"/>
      <c r="D46" s="130"/>
      <c r="E46" s="35"/>
      <c r="F46" s="37"/>
    </row>
    <row r="47" spans="1:6" ht="15">
      <c r="A47" s="35"/>
      <c r="B47" s="35"/>
      <c r="C47" s="35"/>
      <c r="D47" s="130"/>
      <c r="E47" s="35"/>
      <c r="F47" s="37"/>
    </row>
    <row r="48" spans="1:6" ht="15">
      <c r="A48" s="35"/>
      <c r="B48" s="35"/>
      <c r="C48" s="35"/>
      <c r="D48" s="130"/>
      <c r="E48" s="35"/>
      <c r="F48" s="37"/>
    </row>
    <row r="49" spans="1:6" ht="15">
      <c r="A49" s="35"/>
      <c r="B49" s="35"/>
      <c r="C49" s="35"/>
      <c r="D49" s="130"/>
      <c r="E49" s="35"/>
      <c r="F49" s="37"/>
    </row>
    <row r="50" spans="1:6" ht="15">
      <c r="A50" s="35"/>
      <c r="B50" s="35"/>
      <c r="C50" s="35"/>
      <c r="D50" s="130"/>
      <c r="E50" s="35"/>
      <c r="F50" s="37"/>
    </row>
    <row r="51" spans="1:6" ht="15">
      <c r="A51" s="35"/>
      <c r="B51" s="35"/>
      <c r="C51" s="35"/>
      <c r="D51" s="35"/>
      <c r="E51" s="35"/>
      <c r="F51" s="37"/>
    </row>
    <row r="52" spans="1:6" ht="15">
      <c r="A52" s="35"/>
      <c r="B52" s="35"/>
      <c r="C52" s="35"/>
      <c r="D52" s="35"/>
      <c r="E52" s="35"/>
      <c r="F52" s="37"/>
    </row>
    <row r="53" spans="1:6" ht="15">
      <c r="A53" s="35"/>
      <c r="B53" s="35"/>
      <c r="C53" s="35"/>
      <c r="D53" s="35"/>
      <c r="E53" s="35"/>
      <c r="F53" s="37"/>
    </row>
    <row r="54" spans="1:6" ht="15">
      <c r="A54" s="35"/>
      <c r="B54" s="35"/>
      <c r="C54" s="35"/>
      <c r="D54" s="35"/>
      <c r="E54" s="35"/>
      <c r="F54" s="37"/>
    </row>
    <row r="55" spans="1:6" ht="15">
      <c r="A55" s="35"/>
      <c r="B55" s="35"/>
      <c r="C55" s="35"/>
      <c r="D55" s="35"/>
      <c r="E55" s="35"/>
      <c r="F55" s="37"/>
    </row>
    <row r="56" spans="1:6" ht="15">
      <c r="A56" s="35"/>
      <c r="B56" s="35"/>
      <c r="C56" s="35"/>
      <c r="D56" s="35"/>
      <c r="E56" s="35"/>
      <c r="F56" s="37"/>
    </row>
    <row r="57" spans="1:6" ht="15">
      <c r="A57" s="35"/>
      <c r="B57" s="35"/>
      <c r="C57" s="35"/>
      <c r="D57" s="35"/>
      <c r="E57" s="35"/>
      <c r="F57" s="37"/>
    </row>
    <row r="58" spans="1:6" ht="15">
      <c r="A58" s="35"/>
      <c r="B58" s="35"/>
      <c r="C58" s="35"/>
      <c r="D58" s="35"/>
      <c r="E58" s="35"/>
      <c r="F58" s="37"/>
    </row>
    <row r="59" spans="1:6" ht="15">
      <c r="A59" s="35"/>
      <c r="B59" s="35"/>
      <c r="C59" s="35"/>
      <c r="D59" s="35"/>
      <c r="E59" s="35"/>
      <c r="F59" s="37"/>
    </row>
    <row r="60" ht="15">
      <c r="F60" s="5"/>
    </row>
    <row r="61" ht="15">
      <c r="F61" s="5"/>
    </row>
    <row r="62" ht="15">
      <c r="F62" s="5"/>
    </row>
    <row r="63" ht="15">
      <c r="F63" s="5"/>
    </row>
    <row r="64" ht="15">
      <c r="F64" s="5"/>
    </row>
    <row r="65" ht="15">
      <c r="F65" s="5"/>
    </row>
    <row r="66" ht="15">
      <c r="F66" s="5"/>
    </row>
    <row r="67" ht="15">
      <c r="F67" s="5"/>
    </row>
    <row r="68" ht="15">
      <c r="F68" s="5"/>
    </row>
    <row r="69" ht="15">
      <c r="F69" s="5"/>
    </row>
    <row r="70" ht="15">
      <c r="F70" s="5"/>
    </row>
    <row r="71" ht="15">
      <c r="F71" s="5"/>
    </row>
    <row r="72" ht="15">
      <c r="F72" s="5"/>
    </row>
    <row r="73" ht="15">
      <c r="F73" s="5"/>
    </row>
    <row r="74" ht="15">
      <c r="F74" s="5"/>
    </row>
    <row r="75" ht="15">
      <c r="F75" s="5"/>
    </row>
    <row r="76" ht="15">
      <c r="F76" s="5"/>
    </row>
    <row r="77" ht="15">
      <c r="F77" s="5"/>
    </row>
    <row r="78" ht="15">
      <c r="F78" s="5"/>
    </row>
  </sheetData>
  <sheetProtection/>
  <printOptions/>
  <pageMargins left="0.75" right="0.25" top="0.5" bottom="0.25" header="0" footer="0"/>
  <pageSetup horizontalDpi="150" verticalDpi="150" orientation="portrait" scale="77" r:id="rId1"/>
  <headerFooter alignWithMargins="0">
    <oddFooter>&amp;CPage &amp;P of &amp;N&amp;R&amp;D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G112"/>
  <sheetViews>
    <sheetView showZeros="0" defaultGridColor="0" view="pageBreakPreview" zoomScale="70" zoomScaleNormal="85" zoomScaleSheetLayoutView="70" zoomScalePageLayoutView="0" colorId="22" workbookViewId="0" topLeftCell="A1">
      <selection activeCell="A2" sqref="A2"/>
    </sheetView>
  </sheetViews>
  <sheetFormatPr defaultColWidth="10.4453125" defaultRowHeight="15"/>
  <cols>
    <col min="1" max="1" width="11.77734375" style="6" customWidth="1"/>
    <col min="2" max="2" width="3.77734375" style="6" customWidth="1"/>
    <col min="3" max="3" width="46.99609375" style="6" customWidth="1"/>
    <col min="4" max="4" width="10.77734375" style="6" customWidth="1"/>
    <col min="5" max="5" width="7.99609375" style="6" bestFit="1" customWidth="1"/>
    <col min="6" max="6" width="9.77734375" style="6" customWidth="1"/>
    <col min="7" max="7" width="12.6640625" style="6" customWidth="1"/>
    <col min="8" max="8" width="11.77734375" style="6" customWidth="1"/>
    <col min="9" max="9" width="13.10546875" style="6" customWidth="1"/>
    <col min="10" max="10" width="13.21484375" style="6" customWidth="1"/>
    <col min="11" max="16384" width="10.4453125" style="6" customWidth="1"/>
  </cols>
  <sheetData>
    <row r="1" spans="1:33" ht="18.75">
      <c r="A1" s="1" t="str">
        <f>+C_1!A1</f>
        <v>R  D  D  N  Y</v>
      </c>
      <c r="B1" s="2"/>
      <c r="C1" s="2"/>
      <c r="D1" s="2"/>
      <c r="E1" s="2"/>
      <c r="F1" s="2"/>
      <c r="G1" s="2"/>
      <c r="H1" s="2"/>
      <c r="I1" s="2"/>
      <c r="J1" s="4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10" ht="18.75">
      <c r="A2" s="1" t="str">
        <f>+C_1!A2</f>
        <v>D  E  S  I  G  N    B  U  I  L  D 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47" t="s">
        <v>0</v>
      </c>
      <c r="B4" s="19" t="s">
        <v>387</v>
      </c>
      <c r="C4" s="37"/>
      <c r="D4" s="37"/>
      <c r="E4" s="37"/>
      <c r="F4" s="37"/>
      <c r="H4" s="48"/>
      <c r="I4" s="48" t="s">
        <v>1</v>
      </c>
      <c r="J4" s="37" t="str">
        <f>C_1!$I$4</f>
        <v>4-0069</v>
      </c>
    </row>
    <row r="5" spans="1:10" ht="15.75">
      <c r="A5" s="47" t="s">
        <v>2</v>
      </c>
      <c r="B5" s="37" t="str">
        <f>C_1!$B$5</f>
        <v>SAMPLE</v>
      </c>
      <c r="C5" s="37"/>
      <c r="D5" s="37"/>
      <c r="E5" s="37"/>
      <c r="F5" s="37"/>
      <c r="H5" s="48"/>
      <c r="I5" s="48" t="s">
        <v>3</v>
      </c>
      <c r="J5" s="142" t="s">
        <v>62</v>
      </c>
    </row>
    <row r="6" spans="1:10" ht="15.75">
      <c r="A6" s="47" t="s">
        <v>4</v>
      </c>
      <c r="B6" s="37">
        <f>C_1!$B$6</f>
        <v>0</v>
      </c>
      <c r="C6" s="37"/>
      <c r="D6" s="37"/>
      <c r="E6" s="37"/>
      <c r="F6" s="37"/>
      <c r="H6" s="48"/>
      <c r="I6" s="48" t="s">
        <v>5</v>
      </c>
      <c r="J6" s="38">
        <f>C_1!$I$6</f>
        <v>0</v>
      </c>
    </row>
    <row r="7" spans="1:10" ht="15.75">
      <c r="A7" s="47" t="s">
        <v>6</v>
      </c>
      <c r="B7" s="37">
        <f>C_1!$B$7</f>
        <v>0</v>
      </c>
      <c r="C7" s="37"/>
      <c r="D7" s="37"/>
      <c r="E7" s="37"/>
      <c r="F7" s="37"/>
      <c r="H7" s="48"/>
      <c r="I7" s="48" t="s">
        <v>7</v>
      </c>
      <c r="J7" s="37" t="str">
        <f>C_1!$I$7</f>
        <v>03-25-14</v>
      </c>
    </row>
    <row r="8" spans="1:10" ht="15.75">
      <c r="A8" s="47" t="s">
        <v>8</v>
      </c>
      <c r="B8" s="37">
        <f>C_1!$B$8</f>
        <v>0</v>
      </c>
      <c r="C8" s="37"/>
      <c r="D8" s="37"/>
      <c r="E8" s="37"/>
      <c r="F8" s="37"/>
      <c r="H8" s="48"/>
      <c r="I8" s="48" t="s">
        <v>9</v>
      </c>
      <c r="J8" s="37">
        <f>C_1!$I$8</f>
        <v>0</v>
      </c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37"/>
      <c r="C10" s="37"/>
      <c r="D10" s="37"/>
      <c r="E10" s="37"/>
      <c r="F10" s="155" t="s">
        <v>49</v>
      </c>
      <c r="G10" s="155" t="s">
        <v>49</v>
      </c>
      <c r="H10" s="155" t="s">
        <v>50</v>
      </c>
      <c r="I10" s="155" t="s">
        <v>50</v>
      </c>
      <c r="J10" s="157" t="s">
        <v>27</v>
      </c>
    </row>
    <row r="11" spans="1:10" ht="15">
      <c r="A11" s="39" t="s">
        <v>24</v>
      </c>
      <c r="B11" s="38"/>
      <c r="C11" s="49" t="s">
        <v>25</v>
      </c>
      <c r="D11" s="39" t="s">
        <v>31</v>
      </c>
      <c r="E11" s="50" t="s">
        <v>30</v>
      </c>
      <c r="F11" s="49" t="s">
        <v>32</v>
      </c>
      <c r="G11" s="39" t="s">
        <v>26</v>
      </c>
      <c r="H11" s="154" t="s">
        <v>32</v>
      </c>
      <c r="I11" s="39" t="s">
        <v>26</v>
      </c>
      <c r="J11" s="156" t="s">
        <v>65</v>
      </c>
    </row>
    <row r="12" spans="1:10" ht="15" customHeight="1">
      <c r="A12" s="59"/>
      <c r="B12" s="60"/>
      <c r="C12" s="127"/>
      <c r="D12" s="51"/>
      <c r="E12" s="52"/>
      <c r="F12" s="53"/>
      <c r="G12" s="54">
        <f>ROUND(+D12*F12,0)</f>
        <v>0</v>
      </c>
      <c r="H12" s="53"/>
      <c r="I12" s="54">
        <f>ROUND(+F12*H12,0)</f>
        <v>0</v>
      </c>
      <c r="J12" s="55"/>
    </row>
    <row r="13" spans="1:10" ht="15" customHeight="1">
      <c r="A13" s="59"/>
      <c r="B13" s="61"/>
      <c r="C13" s="114"/>
      <c r="D13" s="122"/>
      <c r="E13" s="128"/>
      <c r="F13" s="123"/>
      <c r="G13" s="54">
        <f aca="true" t="shared" si="0" ref="G13:G76">ROUND(+D13*F13,0)</f>
        <v>0</v>
      </c>
      <c r="H13" s="123"/>
      <c r="I13" s="124">
        <f>ROUND(+D13*H13,0)</f>
        <v>0</v>
      </c>
      <c r="J13" s="125">
        <f>I13+G13</f>
        <v>0</v>
      </c>
    </row>
    <row r="14" spans="1:10" ht="15" customHeight="1">
      <c r="A14" s="59"/>
      <c r="B14" s="168" t="s">
        <v>225</v>
      </c>
      <c r="C14" s="114"/>
      <c r="D14" s="122"/>
      <c r="E14" s="128"/>
      <c r="F14" s="123"/>
      <c r="G14" s="54">
        <f t="shared" si="0"/>
        <v>0</v>
      </c>
      <c r="H14" s="123"/>
      <c r="I14" s="124">
        <f aca="true" t="shared" si="1" ref="I14:I77">ROUND(+D14*H14,0)</f>
        <v>0</v>
      </c>
      <c r="J14" s="125">
        <f aca="true" t="shared" si="2" ref="J14:J77">I14+G14</f>
        <v>0</v>
      </c>
    </row>
    <row r="15" spans="1:10" ht="15" customHeight="1">
      <c r="A15" s="59"/>
      <c r="B15" s="61"/>
      <c r="C15" s="114"/>
      <c r="D15" s="122"/>
      <c r="E15" s="128"/>
      <c r="F15" s="123"/>
      <c r="G15" s="54">
        <f t="shared" si="0"/>
        <v>0</v>
      </c>
      <c r="H15" s="123"/>
      <c r="I15" s="124">
        <f t="shared" si="1"/>
        <v>0</v>
      </c>
      <c r="J15" s="125">
        <f t="shared" si="2"/>
        <v>0</v>
      </c>
    </row>
    <row r="16" spans="1:10" ht="15" customHeight="1">
      <c r="A16" s="59"/>
      <c r="B16" s="61"/>
      <c r="C16" s="114" t="s">
        <v>225</v>
      </c>
      <c r="D16" s="122">
        <v>1900</v>
      </c>
      <c r="E16" s="128" t="s">
        <v>115</v>
      </c>
      <c r="F16" s="123">
        <v>0.4</v>
      </c>
      <c r="G16" s="54">
        <f t="shared" si="0"/>
        <v>760</v>
      </c>
      <c r="H16" s="123">
        <v>2.375</v>
      </c>
      <c r="I16" s="124">
        <f t="shared" si="1"/>
        <v>4513</v>
      </c>
      <c r="J16" s="125">
        <f t="shared" si="2"/>
        <v>5273</v>
      </c>
    </row>
    <row r="17" spans="1:10" ht="15" customHeight="1" thickBot="1">
      <c r="A17" s="59"/>
      <c r="B17" s="61"/>
      <c r="C17" s="114"/>
      <c r="D17" s="122"/>
      <c r="E17" s="128"/>
      <c r="F17" s="123"/>
      <c r="G17" s="54">
        <f t="shared" si="0"/>
        <v>0</v>
      </c>
      <c r="H17" s="123"/>
      <c r="I17" s="124">
        <f t="shared" si="1"/>
        <v>0</v>
      </c>
      <c r="J17" s="125">
        <f t="shared" si="2"/>
        <v>0</v>
      </c>
    </row>
    <row r="18" spans="1:10" ht="15" customHeight="1" thickTop="1">
      <c r="A18" s="59"/>
      <c r="B18" s="61"/>
      <c r="C18" s="174" t="s">
        <v>467</v>
      </c>
      <c r="D18" s="122"/>
      <c r="E18" s="128"/>
      <c r="F18" s="123"/>
      <c r="G18" s="178">
        <f>SUM(G12:G17)</f>
        <v>760</v>
      </c>
      <c r="H18" s="123"/>
      <c r="I18" s="178">
        <f>SUM(I12:I17)</f>
        <v>4513</v>
      </c>
      <c r="J18" s="179">
        <f t="shared" si="2"/>
        <v>5273</v>
      </c>
    </row>
    <row r="19" spans="1:10" ht="15" customHeight="1">
      <c r="A19" s="59"/>
      <c r="B19" s="61"/>
      <c r="C19" s="114"/>
      <c r="D19" s="122"/>
      <c r="E19" s="128"/>
      <c r="F19" s="123"/>
      <c r="G19" s="54">
        <f t="shared" si="0"/>
        <v>0</v>
      </c>
      <c r="H19" s="123"/>
      <c r="I19" s="124">
        <f t="shared" si="1"/>
        <v>0</v>
      </c>
      <c r="J19" s="125">
        <f t="shared" si="2"/>
        <v>0</v>
      </c>
    </row>
    <row r="20" spans="1:10" ht="15" customHeight="1">
      <c r="A20" s="59"/>
      <c r="B20" s="168" t="s">
        <v>226</v>
      </c>
      <c r="C20" s="114"/>
      <c r="D20" s="122"/>
      <c r="E20" s="128"/>
      <c r="F20" s="123"/>
      <c r="G20" s="54">
        <f t="shared" si="0"/>
        <v>0</v>
      </c>
      <c r="H20" s="123"/>
      <c r="I20" s="124">
        <f t="shared" si="1"/>
        <v>0</v>
      </c>
      <c r="J20" s="125">
        <f t="shared" si="2"/>
        <v>0</v>
      </c>
    </row>
    <row r="21" spans="1:10" ht="15" customHeight="1">
      <c r="A21" s="59"/>
      <c r="B21" s="61"/>
      <c r="C21" s="114"/>
      <c r="D21" s="122"/>
      <c r="E21" s="128"/>
      <c r="F21" s="123"/>
      <c r="G21" s="54">
        <f t="shared" si="0"/>
        <v>0</v>
      </c>
      <c r="H21" s="123"/>
      <c r="I21" s="124">
        <f t="shared" si="1"/>
        <v>0</v>
      </c>
      <c r="J21" s="125">
        <f t="shared" si="2"/>
        <v>0</v>
      </c>
    </row>
    <row r="22" spans="1:10" ht="15" customHeight="1">
      <c r="A22" s="59"/>
      <c r="B22" s="61"/>
      <c r="C22" s="114" t="s">
        <v>227</v>
      </c>
      <c r="D22" s="122">
        <v>160</v>
      </c>
      <c r="E22" s="128" t="s">
        <v>138</v>
      </c>
      <c r="F22" s="123">
        <v>11.9</v>
      </c>
      <c r="G22" s="54">
        <f t="shared" si="0"/>
        <v>1904</v>
      </c>
      <c r="H22" s="123">
        <v>22.040000000000003</v>
      </c>
      <c r="I22" s="124">
        <f t="shared" si="1"/>
        <v>3526</v>
      </c>
      <c r="J22" s="125">
        <f t="shared" si="2"/>
        <v>5430</v>
      </c>
    </row>
    <row r="23" spans="1:10" ht="15" customHeight="1">
      <c r="A23" s="59"/>
      <c r="B23" s="61"/>
      <c r="C23" s="114" t="s">
        <v>228</v>
      </c>
      <c r="D23" s="122">
        <v>10</v>
      </c>
      <c r="E23" s="128" t="s">
        <v>138</v>
      </c>
      <c r="F23" s="123">
        <v>9.16</v>
      </c>
      <c r="G23" s="54">
        <f t="shared" si="0"/>
        <v>92</v>
      </c>
      <c r="H23" s="123">
        <v>17.48</v>
      </c>
      <c r="I23" s="124">
        <f t="shared" si="1"/>
        <v>175</v>
      </c>
      <c r="J23" s="125">
        <f t="shared" si="2"/>
        <v>267</v>
      </c>
    </row>
    <row r="24" spans="1:10" ht="15" customHeight="1">
      <c r="A24" s="59"/>
      <c r="B24" s="61"/>
      <c r="C24" s="114" t="s">
        <v>229</v>
      </c>
      <c r="D24" s="122">
        <v>50</v>
      </c>
      <c r="E24" s="128" t="s">
        <v>138</v>
      </c>
      <c r="F24" s="123">
        <v>6.63</v>
      </c>
      <c r="G24" s="54">
        <f t="shared" si="0"/>
        <v>332</v>
      </c>
      <c r="H24" s="123">
        <v>12.920000000000002</v>
      </c>
      <c r="I24" s="124">
        <f t="shared" si="1"/>
        <v>646</v>
      </c>
      <c r="J24" s="125">
        <f t="shared" si="2"/>
        <v>978</v>
      </c>
    </row>
    <row r="25" spans="1:10" ht="15" customHeight="1">
      <c r="A25" s="59"/>
      <c r="B25" s="61"/>
      <c r="C25" s="114" t="s">
        <v>230</v>
      </c>
      <c r="D25" s="122">
        <v>28</v>
      </c>
      <c r="E25" s="128" t="s">
        <v>112</v>
      </c>
      <c r="F25" s="123">
        <v>43.851851851851855</v>
      </c>
      <c r="G25" s="54">
        <f t="shared" si="0"/>
        <v>1228</v>
      </c>
      <c r="H25" s="123">
        <v>55.38148148148149</v>
      </c>
      <c r="I25" s="124">
        <f t="shared" si="1"/>
        <v>1551</v>
      </c>
      <c r="J25" s="125">
        <f t="shared" si="2"/>
        <v>2779</v>
      </c>
    </row>
    <row r="26" spans="1:10" ht="15" customHeight="1">
      <c r="A26" s="59"/>
      <c r="B26" s="61"/>
      <c r="C26" s="114" t="s">
        <v>231</v>
      </c>
      <c r="D26" s="122">
        <v>1</v>
      </c>
      <c r="E26" s="128" t="s">
        <v>112</v>
      </c>
      <c r="F26" s="123">
        <v>125.45</v>
      </c>
      <c r="G26" s="54">
        <f t="shared" si="0"/>
        <v>125</v>
      </c>
      <c r="H26" s="123">
        <v>76</v>
      </c>
      <c r="I26" s="124">
        <f t="shared" si="1"/>
        <v>76</v>
      </c>
      <c r="J26" s="125">
        <f t="shared" si="2"/>
        <v>201</v>
      </c>
    </row>
    <row r="27" spans="1:10" ht="15" customHeight="1">
      <c r="A27" s="59"/>
      <c r="B27" s="61"/>
      <c r="C27" s="114" t="s">
        <v>232</v>
      </c>
      <c r="D27" s="122">
        <v>10</v>
      </c>
      <c r="E27" s="128" t="s">
        <v>112</v>
      </c>
      <c r="F27" s="123">
        <v>164.15</v>
      </c>
      <c r="G27" s="54">
        <f t="shared" si="0"/>
        <v>1642</v>
      </c>
      <c r="H27" s="123">
        <v>115.89999999999999</v>
      </c>
      <c r="I27" s="124">
        <f t="shared" si="1"/>
        <v>1159</v>
      </c>
      <c r="J27" s="125">
        <f t="shared" si="2"/>
        <v>2801</v>
      </c>
    </row>
    <row r="28" spans="1:10" ht="15" customHeight="1">
      <c r="A28" s="59"/>
      <c r="B28" s="61"/>
      <c r="C28" s="114" t="s">
        <v>233</v>
      </c>
      <c r="D28" s="122">
        <v>6</v>
      </c>
      <c r="E28" s="128" t="s">
        <v>112</v>
      </c>
      <c r="F28" s="123">
        <v>152.9</v>
      </c>
      <c r="G28" s="54">
        <f t="shared" si="0"/>
        <v>917</v>
      </c>
      <c r="H28" s="123">
        <v>152</v>
      </c>
      <c r="I28" s="124">
        <f t="shared" si="1"/>
        <v>912</v>
      </c>
      <c r="J28" s="125">
        <f t="shared" si="2"/>
        <v>1829</v>
      </c>
    </row>
    <row r="29" spans="1:10" ht="15" customHeight="1">
      <c r="A29" s="59"/>
      <c r="B29" s="61"/>
      <c r="C29" s="114" t="s">
        <v>234</v>
      </c>
      <c r="D29" s="122">
        <v>4</v>
      </c>
      <c r="E29" s="128" t="s">
        <v>112</v>
      </c>
      <c r="F29" s="123">
        <v>584.63</v>
      </c>
      <c r="G29" s="54">
        <f t="shared" si="0"/>
        <v>2339</v>
      </c>
      <c r="H29" s="123">
        <v>171</v>
      </c>
      <c r="I29" s="124">
        <f t="shared" si="1"/>
        <v>684</v>
      </c>
      <c r="J29" s="125">
        <f t="shared" si="2"/>
        <v>3023</v>
      </c>
    </row>
    <row r="30" spans="1:10" ht="15" customHeight="1">
      <c r="A30" s="59"/>
      <c r="B30" s="61"/>
      <c r="C30" s="114" t="s">
        <v>235</v>
      </c>
      <c r="D30" s="122">
        <v>220</v>
      </c>
      <c r="E30" s="128" t="s">
        <v>112</v>
      </c>
      <c r="F30" s="123">
        <v>5.2</v>
      </c>
      <c r="G30" s="54">
        <f t="shared" si="0"/>
        <v>1144</v>
      </c>
      <c r="H30" s="123">
        <v>9.5</v>
      </c>
      <c r="I30" s="124">
        <f t="shared" si="1"/>
        <v>2090</v>
      </c>
      <c r="J30" s="125">
        <f t="shared" si="2"/>
        <v>3234</v>
      </c>
    </row>
    <row r="31" spans="1:10" ht="15" customHeight="1">
      <c r="A31" s="59"/>
      <c r="B31" s="61"/>
      <c r="C31" s="114" t="s">
        <v>236</v>
      </c>
      <c r="D31" s="122">
        <v>1</v>
      </c>
      <c r="E31" s="128" t="s">
        <v>123</v>
      </c>
      <c r="F31" s="123">
        <v>485</v>
      </c>
      <c r="G31" s="54">
        <f t="shared" si="0"/>
        <v>485</v>
      </c>
      <c r="H31" s="123">
        <v>0</v>
      </c>
      <c r="I31" s="124">
        <f t="shared" si="1"/>
        <v>0</v>
      </c>
      <c r="J31" s="125">
        <f t="shared" si="2"/>
        <v>485</v>
      </c>
    </row>
    <row r="32" spans="1:10" ht="15" customHeight="1" thickBot="1">
      <c r="A32" s="59"/>
      <c r="B32" s="61"/>
      <c r="C32" s="114"/>
      <c r="D32" s="122"/>
      <c r="E32" s="128"/>
      <c r="F32" s="123"/>
      <c r="G32" s="54">
        <f t="shared" si="0"/>
        <v>0</v>
      </c>
      <c r="H32" s="123"/>
      <c r="I32" s="124">
        <f t="shared" si="1"/>
        <v>0</v>
      </c>
      <c r="J32" s="125">
        <f t="shared" si="2"/>
        <v>0</v>
      </c>
    </row>
    <row r="33" spans="1:10" ht="15" customHeight="1" thickTop="1">
      <c r="A33" s="59"/>
      <c r="B33" s="61"/>
      <c r="C33" s="174" t="s">
        <v>468</v>
      </c>
      <c r="D33" s="122"/>
      <c r="E33" s="128"/>
      <c r="F33" s="123"/>
      <c r="G33" s="178">
        <f>SUM(G19:G32)</f>
        <v>10208</v>
      </c>
      <c r="H33" s="123"/>
      <c r="I33" s="178">
        <f>SUM(I19:I32)</f>
        <v>10819</v>
      </c>
      <c r="J33" s="179">
        <f t="shared" si="2"/>
        <v>21027</v>
      </c>
    </row>
    <row r="34" spans="1:10" ht="15" customHeight="1">
      <c r="A34" s="59"/>
      <c r="B34" s="61"/>
      <c r="C34" s="114"/>
      <c r="D34" s="122"/>
      <c r="E34" s="128"/>
      <c r="F34" s="123"/>
      <c r="G34" s="54">
        <f t="shared" si="0"/>
        <v>0</v>
      </c>
      <c r="H34" s="123"/>
      <c r="I34" s="124">
        <f t="shared" si="1"/>
        <v>0</v>
      </c>
      <c r="J34" s="125">
        <f t="shared" si="2"/>
        <v>0</v>
      </c>
    </row>
    <row r="35" spans="1:10" ht="15" customHeight="1">
      <c r="A35" s="59"/>
      <c r="B35" s="168" t="s">
        <v>237</v>
      </c>
      <c r="C35" s="114"/>
      <c r="D35" s="122"/>
      <c r="E35" s="128"/>
      <c r="F35" s="123"/>
      <c r="G35" s="54">
        <f t="shared" si="0"/>
        <v>0</v>
      </c>
      <c r="H35" s="123"/>
      <c r="I35" s="124">
        <f t="shared" si="1"/>
        <v>0</v>
      </c>
      <c r="J35" s="125">
        <f t="shared" si="2"/>
        <v>0</v>
      </c>
    </row>
    <row r="36" spans="1:10" ht="15" customHeight="1">
      <c r="A36" s="59"/>
      <c r="B36" s="61"/>
      <c r="C36" s="114"/>
      <c r="D36" s="122"/>
      <c r="E36" s="128"/>
      <c r="F36" s="123"/>
      <c r="G36" s="54">
        <f t="shared" si="0"/>
        <v>0</v>
      </c>
      <c r="H36" s="123"/>
      <c r="I36" s="124">
        <f t="shared" si="1"/>
        <v>0</v>
      </c>
      <c r="J36" s="125">
        <f t="shared" si="2"/>
        <v>0</v>
      </c>
    </row>
    <row r="37" spans="1:10" ht="15" customHeight="1">
      <c r="A37" s="59"/>
      <c r="B37" s="61"/>
      <c r="C37" s="114" t="s">
        <v>238</v>
      </c>
      <c r="D37" s="122">
        <v>20</v>
      </c>
      <c r="E37" s="128" t="s">
        <v>138</v>
      </c>
      <c r="F37" s="123">
        <v>7</v>
      </c>
      <c r="G37" s="54">
        <f t="shared" si="0"/>
        <v>140</v>
      </c>
      <c r="H37" s="123">
        <v>16.150000000000002</v>
      </c>
      <c r="I37" s="124">
        <f t="shared" si="1"/>
        <v>323</v>
      </c>
      <c r="J37" s="125">
        <f t="shared" si="2"/>
        <v>463</v>
      </c>
    </row>
    <row r="38" spans="1:10" ht="15" customHeight="1">
      <c r="A38" s="59"/>
      <c r="B38" s="61"/>
      <c r="C38" s="114" t="s">
        <v>239</v>
      </c>
      <c r="D38" s="122">
        <v>80</v>
      </c>
      <c r="E38" s="128" t="s">
        <v>138</v>
      </c>
      <c r="F38" s="123">
        <v>3.92</v>
      </c>
      <c r="G38" s="54">
        <f t="shared" si="0"/>
        <v>314</v>
      </c>
      <c r="H38" s="123">
        <v>9.5</v>
      </c>
      <c r="I38" s="124">
        <f t="shared" si="1"/>
        <v>760</v>
      </c>
      <c r="J38" s="125">
        <f t="shared" si="2"/>
        <v>1074</v>
      </c>
    </row>
    <row r="39" spans="1:10" ht="15" customHeight="1">
      <c r="A39" s="59"/>
      <c r="B39" s="61"/>
      <c r="C39" s="114" t="s">
        <v>240</v>
      </c>
      <c r="D39" s="122">
        <v>40</v>
      </c>
      <c r="E39" s="128" t="s">
        <v>138</v>
      </c>
      <c r="F39" s="123">
        <v>3.81</v>
      </c>
      <c r="G39" s="54">
        <f t="shared" si="0"/>
        <v>152</v>
      </c>
      <c r="H39" s="123">
        <v>8.549999999999999</v>
      </c>
      <c r="I39" s="124">
        <f t="shared" si="1"/>
        <v>342</v>
      </c>
      <c r="J39" s="125">
        <f t="shared" si="2"/>
        <v>494</v>
      </c>
    </row>
    <row r="40" spans="1:10" ht="15" customHeight="1">
      <c r="A40" s="59"/>
      <c r="B40" s="61"/>
      <c r="C40" s="114" t="s">
        <v>241</v>
      </c>
      <c r="D40" s="122">
        <v>40</v>
      </c>
      <c r="E40" s="128" t="s">
        <v>138</v>
      </c>
      <c r="F40" s="123">
        <v>6.57</v>
      </c>
      <c r="G40" s="54">
        <f t="shared" si="0"/>
        <v>263</v>
      </c>
      <c r="H40" s="123">
        <v>6.65</v>
      </c>
      <c r="I40" s="124">
        <f t="shared" si="1"/>
        <v>266</v>
      </c>
      <c r="J40" s="125">
        <f t="shared" si="2"/>
        <v>529</v>
      </c>
    </row>
    <row r="41" spans="1:10" ht="15" customHeight="1">
      <c r="A41" s="59"/>
      <c r="B41" s="61"/>
      <c r="C41" s="114" t="s">
        <v>242</v>
      </c>
      <c r="D41" s="122">
        <v>80</v>
      </c>
      <c r="E41" s="128" t="s">
        <v>138</v>
      </c>
      <c r="F41" s="123">
        <v>2.22</v>
      </c>
      <c r="G41" s="54">
        <f t="shared" si="0"/>
        <v>178</v>
      </c>
      <c r="H41" s="123">
        <v>4.37</v>
      </c>
      <c r="I41" s="124">
        <f t="shared" si="1"/>
        <v>350</v>
      </c>
      <c r="J41" s="125">
        <f t="shared" si="2"/>
        <v>528</v>
      </c>
    </row>
    <row r="42" spans="1:10" ht="15" customHeight="1">
      <c r="A42" s="59"/>
      <c r="B42" s="61"/>
      <c r="C42" s="114" t="s">
        <v>243</v>
      </c>
      <c r="D42" s="122">
        <v>18</v>
      </c>
      <c r="E42" s="128" t="s">
        <v>112</v>
      </c>
      <c r="F42" s="123">
        <v>12.583333333333334</v>
      </c>
      <c r="G42" s="54">
        <f t="shared" si="0"/>
        <v>227</v>
      </c>
      <c r="H42" s="123">
        <v>33.725</v>
      </c>
      <c r="I42" s="124">
        <f t="shared" si="1"/>
        <v>607</v>
      </c>
      <c r="J42" s="125">
        <f t="shared" si="2"/>
        <v>834</v>
      </c>
    </row>
    <row r="43" spans="1:10" ht="15" customHeight="1">
      <c r="A43" s="59"/>
      <c r="B43" s="61"/>
      <c r="C43" s="114" t="s">
        <v>244</v>
      </c>
      <c r="D43" s="122">
        <v>15</v>
      </c>
      <c r="E43" s="128" t="s">
        <v>112</v>
      </c>
      <c r="F43" s="123">
        <v>5.5</v>
      </c>
      <c r="G43" s="54">
        <f t="shared" si="0"/>
        <v>83</v>
      </c>
      <c r="H43" s="123">
        <v>50.35</v>
      </c>
      <c r="I43" s="124">
        <f t="shared" si="1"/>
        <v>755</v>
      </c>
      <c r="J43" s="125">
        <f t="shared" si="2"/>
        <v>838</v>
      </c>
    </row>
    <row r="44" spans="1:10" ht="15" customHeight="1">
      <c r="A44" s="59"/>
      <c r="B44" s="61"/>
      <c r="C44" s="114" t="s">
        <v>245</v>
      </c>
      <c r="D44" s="122">
        <v>33</v>
      </c>
      <c r="E44" s="128" t="s">
        <v>112</v>
      </c>
      <c r="F44" s="123">
        <v>16.5</v>
      </c>
      <c r="G44" s="54">
        <f t="shared" si="0"/>
        <v>545</v>
      </c>
      <c r="H44" s="123">
        <v>52.25000000000001</v>
      </c>
      <c r="I44" s="124">
        <f t="shared" si="1"/>
        <v>1724</v>
      </c>
      <c r="J44" s="125">
        <f t="shared" si="2"/>
        <v>2269</v>
      </c>
    </row>
    <row r="45" spans="1:10" ht="15" customHeight="1">
      <c r="A45" s="59"/>
      <c r="B45" s="61"/>
      <c r="C45" s="114" t="s">
        <v>246</v>
      </c>
      <c r="D45" s="122">
        <v>2</v>
      </c>
      <c r="E45" s="128" t="s">
        <v>112</v>
      </c>
      <c r="F45" s="123">
        <v>18.45</v>
      </c>
      <c r="G45" s="54">
        <f t="shared" si="0"/>
        <v>37</v>
      </c>
      <c r="H45" s="123">
        <v>95</v>
      </c>
      <c r="I45" s="124">
        <f t="shared" si="1"/>
        <v>190</v>
      </c>
      <c r="J45" s="125">
        <f t="shared" si="2"/>
        <v>227</v>
      </c>
    </row>
    <row r="46" spans="1:10" ht="15" customHeight="1">
      <c r="A46" s="59"/>
      <c r="B46" s="61"/>
      <c r="C46" s="114" t="s">
        <v>247</v>
      </c>
      <c r="D46" s="122">
        <v>1</v>
      </c>
      <c r="E46" s="128" t="s">
        <v>123</v>
      </c>
      <c r="F46" s="123">
        <v>136</v>
      </c>
      <c r="G46" s="54">
        <f t="shared" si="0"/>
        <v>136</v>
      </c>
      <c r="H46" s="123">
        <v>0</v>
      </c>
      <c r="I46" s="124">
        <f t="shared" si="1"/>
        <v>0</v>
      </c>
      <c r="J46" s="125">
        <f t="shared" si="2"/>
        <v>136</v>
      </c>
    </row>
    <row r="47" spans="1:10" ht="15" customHeight="1" thickBot="1">
      <c r="A47" s="59"/>
      <c r="B47" s="61"/>
      <c r="C47" s="114"/>
      <c r="D47" s="122"/>
      <c r="E47" s="128"/>
      <c r="F47" s="123"/>
      <c r="G47" s="54">
        <f t="shared" si="0"/>
        <v>0</v>
      </c>
      <c r="H47" s="123"/>
      <c r="I47" s="124">
        <f t="shared" si="1"/>
        <v>0</v>
      </c>
      <c r="J47" s="125">
        <f t="shared" si="2"/>
        <v>0</v>
      </c>
    </row>
    <row r="48" spans="1:10" ht="15" customHeight="1" thickTop="1">
      <c r="A48" s="59"/>
      <c r="B48" s="61"/>
      <c r="C48" s="174" t="s">
        <v>469</v>
      </c>
      <c r="D48" s="122"/>
      <c r="E48" s="128"/>
      <c r="F48" s="123"/>
      <c r="G48" s="178">
        <f>SUM(G34:G47)</f>
        <v>2075</v>
      </c>
      <c r="H48" s="123"/>
      <c r="I48" s="178">
        <f>SUM(I34:I47)</f>
        <v>5317</v>
      </c>
      <c r="J48" s="179">
        <f t="shared" si="2"/>
        <v>7392</v>
      </c>
    </row>
    <row r="49" spans="1:10" ht="15" customHeight="1">
      <c r="A49" s="59"/>
      <c r="B49" s="61"/>
      <c r="C49" s="114"/>
      <c r="D49" s="122"/>
      <c r="E49" s="128"/>
      <c r="F49" s="123"/>
      <c r="G49" s="54">
        <f t="shared" si="0"/>
        <v>0</v>
      </c>
      <c r="H49" s="123"/>
      <c r="I49" s="124">
        <f t="shared" si="1"/>
        <v>0</v>
      </c>
      <c r="J49" s="125">
        <f t="shared" si="2"/>
        <v>0</v>
      </c>
    </row>
    <row r="50" spans="1:10" ht="15" customHeight="1">
      <c r="A50" s="59"/>
      <c r="B50" s="168" t="s">
        <v>248</v>
      </c>
      <c r="C50" s="114"/>
      <c r="D50" s="122"/>
      <c r="E50" s="128"/>
      <c r="F50" s="123"/>
      <c r="G50" s="54">
        <f t="shared" si="0"/>
        <v>0</v>
      </c>
      <c r="H50" s="123"/>
      <c r="I50" s="124">
        <f t="shared" si="1"/>
        <v>0</v>
      </c>
      <c r="J50" s="125">
        <f t="shared" si="2"/>
        <v>0</v>
      </c>
    </row>
    <row r="51" spans="1:10" ht="15" customHeight="1">
      <c r="A51" s="59"/>
      <c r="B51" s="61"/>
      <c r="C51" s="114"/>
      <c r="D51" s="122"/>
      <c r="E51" s="128"/>
      <c r="F51" s="123"/>
      <c r="G51" s="54">
        <f t="shared" si="0"/>
        <v>0</v>
      </c>
      <c r="H51" s="123"/>
      <c r="I51" s="124">
        <f t="shared" si="1"/>
        <v>0</v>
      </c>
      <c r="J51" s="125">
        <f t="shared" si="2"/>
        <v>0</v>
      </c>
    </row>
    <row r="52" spans="1:10" ht="15" customHeight="1">
      <c r="A52" s="59"/>
      <c r="B52" s="61"/>
      <c r="C52" s="114" t="s">
        <v>249</v>
      </c>
      <c r="D52" s="122">
        <v>20</v>
      </c>
      <c r="E52" s="128" t="s">
        <v>138</v>
      </c>
      <c r="F52" s="123">
        <v>19.51</v>
      </c>
      <c r="G52" s="54">
        <f t="shared" si="0"/>
        <v>390</v>
      </c>
      <c r="H52" s="123">
        <v>9.5</v>
      </c>
      <c r="I52" s="124">
        <f t="shared" si="1"/>
        <v>190</v>
      </c>
      <c r="J52" s="125">
        <f t="shared" si="2"/>
        <v>580</v>
      </c>
    </row>
    <row r="53" spans="1:10" ht="15" customHeight="1">
      <c r="A53" s="59"/>
      <c r="B53" s="61"/>
      <c r="C53" s="114" t="s">
        <v>250</v>
      </c>
      <c r="D53" s="122">
        <v>20</v>
      </c>
      <c r="E53" s="128" t="s">
        <v>138</v>
      </c>
      <c r="F53" s="123">
        <v>12.75</v>
      </c>
      <c r="G53" s="54">
        <f t="shared" si="0"/>
        <v>255</v>
      </c>
      <c r="H53" s="123">
        <v>7.6000000000000005</v>
      </c>
      <c r="I53" s="124">
        <f t="shared" si="1"/>
        <v>152</v>
      </c>
      <c r="J53" s="125">
        <f t="shared" si="2"/>
        <v>407</v>
      </c>
    </row>
    <row r="54" spans="1:10" ht="15" customHeight="1">
      <c r="A54" s="59"/>
      <c r="B54" s="61"/>
      <c r="C54" s="114" t="s">
        <v>251</v>
      </c>
      <c r="D54" s="122">
        <v>20</v>
      </c>
      <c r="E54" s="128" t="s">
        <v>138</v>
      </c>
      <c r="F54" s="123">
        <v>8.21</v>
      </c>
      <c r="G54" s="54">
        <f t="shared" si="0"/>
        <v>164</v>
      </c>
      <c r="H54" s="123">
        <v>6.65</v>
      </c>
      <c r="I54" s="124">
        <f t="shared" si="1"/>
        <v>133</v>
      </c>
      <c r="J54" s="125">
        <f t="shared" si="2"/>
        <v>297</v>
      </c>
    </row>
    <row r="55" spans="1:10" ht="15" customHeight="1">
      <c r="A55" s="59"/>
      <c r="B55" s="61"/>
      <c r="C55" s="114" t="s">
        <v>242</v>
      </c>
      <c r="D55" s="122">
        <v>80</v>
      </c>
      <c r="E55" s="128" t="s">
        <v>138</v>
      </c>
      <c r="F55" s="123">
        <v>2.22</v>
      </c>
      <c r="G55" s="54">
        <f t="shared" si="0"/>
        <v>178</v>
      </c>
      <c r="H55" s="123">
        <v>4.75</v>
      </c>
      <c r="I55" s="124">
        <f t="shared" si="1"/>
        <v>380</v>
      </c>
      <c r="J55" s="125">
        <f t="shared" si="2"/>
        <v>558</v>
      </c>
    </row>
    <row r="56" spans="1:10" ht="15" customHeight="1">
      <c r="A56" s="59"/>
      <c r="B56" s="61"/>
      <c r="C56" s="114" t="s">
        <v>244</v>
      </c>
      <c r="D56" s="122">
        <v>18</v>
      </c>
      <c r="E56" s="128" t="s">
        <v>112</v>
      </c>
      <c r="F56" s="123">
        <v>8.82857142857143</v>
      </c>
      <c r="G56" s="54">
        <f t="shared" si="0"/>
        <v>159</v>
      </c>
      <c r="H56" s="123">
        <v>58.08571428571429</v>
      </c>
      <c r="I56" s="124">
        <f t="shared" si="1"/>
        <v>1046</v>
      </c>
      <c r="J56" s="125">
        <f t="shared" si="2"/>
        <v>1205</v>
      </c>
    </row>
    <row r="57" spans="1:10" ht="15" customHeight="1">
      <c r="A57" s="59"/>
      <c r="B57" s="61"/>
      <c r="C57" s="114" t="s">
        <v>245</v>
      </c>
      <c r="D57" s="122">
        <v>18</v>
      </c>
      <c r="E57" s="128" t="s">
        <v>138</v>
      </c>
      <c r="F57" s="123">
        <v>16.5</v>
      </c>
      <c r="G57" s="54">
        <f t="shared" si="0"/>
        <v>297</v>
      </c>
      <c r="H57" s="123">
        <v>57</v>
      </c>
      <c r="I57" s="124">
        <f t="shared" si="1"/>
        <v>1026</v>
      </c>
      <c r="J57" s="125">
        <f t="shared" si="2"/>
        <v>1323</v>
      </c>
    </row>
    <row r="58" spans="1:10" ht="15" customHeight="1">
      <c r="A58" s="59"/>
      <c r="B58" s="61"/>
      <c r="C58" s="114" t="s">
        <v>252</v>
      </c>
      <c r="D58" s="122">
        <v>2</v>
      </c>
      <c r="E58" s="128" t="s">
        <v>112</v>
      </c>
      <c r="F58" s="123">
        <v>356.98</v>
      </c>
      <c r="G58" s="54">
        <f t="shared" si="0"/>
        <v>714</v>
      </c>
      <c r="H58" s="123">
        <v>190</v>
      </c>
      <c r="I58" s="124">
        <f t="shared" si="1"/>
        <v>380</v>
      </c>
      <c r="J58" s="125">
        <f t="shared" si="2"/>
        <v>1094</v>
      </c>
    </row>
    <row r="59" spans="1:10" ht="15" customHeight="1">
      <c r="A59" s="59"/>
      <c r="B59" s="61"/>
      <c r="C59" s="114" t="s">
        <v>253</v>
      </c>
      <c r="D59" s="122">
        <v>15</v>
      </c>
      <c r="E59" s="128" t="s">
        <v>112</v>
      </c>
      <c r="F59" s="123">
        <v>27</v>
      </c>
      <c r="G59" s="54">
        <f t="shared" si="0"/>
        <v>405</v>
      </c>
      <c r="H59" s="123">
        <v>58.583333333333336</v>
      </c>
      <c r="I59" s="124">
        <f t="shared" si="1"/>
        <v>879</v>
      </c>
      <c r="J59" s="125">
        <f t="shared" si="2"/>
        <v>1284</v>
      </c>
    </row>
    <row r="60" spans="1:10" ht="15" customHeight="1">
      <c r="A60" s="59"/>
      <c r="B60" s="61"/>
      <c r="C60" s="114" t="s">
        <v>254</v>
      </c>
      <c r="D60" s="122">
        <v>1</v>
      </c>
      <c r="E60" s="128" t="s">
        <v>112</v>
      </c>
      <c r="F60" s="123">
        <v>24.72</v>
      </c>
      <c r="G60" s="54">
        <f t="shared" si="0"/>
        <v>25</v>
      </c>
      <c r="H60" s="123">
        <v>38.949999999999996</v>
      </c>
      <c r="I60" s="124">
        <f t="shared" si="1"/>
        <v>39</v>
      </c>
      <c r="J60" s="125">
        <f t="shared" si="2"/>
        <v>64</v>
      </c>
    </row>
    <row r="61" spans="1:10" ht="15" customHeight="1">
      <c r="A61" s="59"/>
      <c r="B61" s="61"/>
      <c r="C61" s="114" t="s">
        <v>255</v>
      </c>
      <c r="D61" s="122">
        <v>1</v>
      </c>
      <c r="E61" s="128" t="s">
        <v>112</v>
      </c>
      <c r="F61" s="123">
        <v>86.12</v>
      </c>
      <c r="G61" s="54">
        <f t="shared" si="0"/>
        <v>86</v>
      </c>
      <c r="H61" s="123">
        <v>47.5</v>
      </c>
      <c r="I61" s="124">
        <f t="shared" si="1"/>
        <v>48</v>
      </c>
      <c r="J61" s="125">
        <f t="shared" si="2"/>
        <v>134</v>
      </c>
    </row>
    <row r="62" spans="1:10" ht="15" customHeight="1">
      <c r="A62" s="59"/>
      <c r="B62" s="61"/>
      <c r="C62" s="114" t="s">
        <v>256</v>
      </c>
      <c r="D62" s="122">
        <v>3</v>
      </c>
      <c r="E62" s="128" t="s">
        <v>112</v>
      </c>
      <c r="F62" s="123">
        <v>167.7</v>
      </c>
      <c r="G62" s="54">
        <f t="shared" si="0"/>
        <v>503</v>
      </c>
      <c r="H62" s="123">
        <v>81.7</v>
      </c>
      <c r="I62" s="124">
        <f t="shared" si="1"/>
        <v>245</v>
      </c>
      <c r="J62" s="125">
        <f t="shared" si="2"/>
        <v>748</v>
      </c>
    </row>
    <row r="63" spans="1:10" ht="15" customHeight="1">
      <c r="A63" s="59"/>
      <c r="B63" s="61"/>
      <c r="C63" s="114" t="s">
        <v>257</v>
      </c>
      <c r="D63" s="122">
        <v>3</v>
      </c>
      <c r="E63" s="128" t="s">
        <v>112</v>
      </c>
      <c r="F63" s="123">
        <v>127.16</v>
      </c>
      <c r="G63" s="54">
        <f t="shared" si="0"/>
        <v>381</v>
      </c>
      <c r="H63" s="123">
        <v>52.25000000000001</v>
      </c>
      <c r="I63" s="124">
        <f t="shared" si="1"/>
        <v>157</v>
      </c>
      <c r="J63" s="125">
        <f t="shared" si="2"/>
        <v>538</v>
      </c>
    </row>
    <row r="64" spans="1:10" ht="15" customHeight="1">
      <c r="A64" s="59"/>
      <c r="B64" s="61"/>
      <c r="C64" s="114" t="s">
        <v>258</v>
      </c>
      <c r="D64" s="122">
        <v>175</v>
      </c>
      <c r="E64" s="128" t="s">
        <v>138</v>
      </c>
      <c r="F64" s="123">
        <v>3.12</v>
      </c>
      <c r="G64" s="54">
        <f t="shared" si="0"/>
        <v>546</v>
      </c>
      <c r="H64" s="123">
        <v>5.7</v>
      </c>
      <c r="I64" s="124">
        <f t="shared" si="1"/>
        <v>998</v>
      </c>
      <c r="J64" s="125">
        <f t="shared" si="2"/>
        <v>1544</v>
      </c>
    </row>
    <row r="65" spans="1:10" ht="15" customHeight="1">
      <c r="A65" s="59"/>
      <c r="B65" s="61"/>
      <c r="C65" s="114" t="s">
        <v>259</v>
      </c>
      <c r="D65" s="122">
        <v>1</v>
      </c>
      <c r="E65" s="128" t="s">
        <v>123</v>
      </c>
      <c r="F65" s="123">
        <v>85</v>
      </c>
      <c r="G65" s="54">
        <f t="shared" si="0"/>
        <v>85</v>
      </c>
      <c r="H65" s="123">
        <v>0</v>
      </c>
      <c r="I65" s="124">
        <f t="shared" si="1"/>
        <v>0</v>
      </c>
      <c r="J65" s="125">
        <f t="shared" si="2"/>
        <v>85</v>
      </c>
    </row>
    <row r="66" spans="1:10" ht="15" customHeight="1" thickBot="1">
      <c r="A66" s="59"/>
      <c r="B66" s="61"/>
      <c r="C66" s="114"/>
      <c r="D66" s="122"/>
      <c r="E66" s="128"/>
      <c r="F66" s="123"/>
      <c r="G66" s="54">
        <f t="shared" si="0"/>
        <v>0</v>
      </c>
      <c r="H66" s="123"/>
      <c r="I66" s="124">
        <f t="shared" si="1"/>
        <v>0</v>
      </c>
      <c r="J66" s="125">
        <f t="shared" si="2"/>
        <v>0</v>
      </c>
    </row>
    <row r="67" spans="1:10" ht="15" customHeight="1" thickTop="1">
      <c r="A67" s="59"/>
      <c r="B67" s="61"/>
      <c r="C67" s="174" t="s">
        <v>283</v>
      </c>
      <c r="D67" s="122"/>
      <c r="E67" s="128"/>
      <c r="F67" s="123"/>
      <c r="G67" s="178">
        <f>SUM(G49:G66)</f>
        <v>4188</v>
      </c>
      <c r="H67" s="123"/>
      <c r="I67" s="178">
        <f>SUM(I49:I66)</f>
        <v>5673</v>
      </c>
      <c r="J67" s="179">
        <f t="shared" si="2"/>
        <v>9861</v>
      </c>
    </row>
    <row r="68" spans="1:10" ht="15" customHeight="1">
      <c r="A68" s="59"/>
      <c r="B68" s="61"/>
      <c r="C68" s="114"/>
      <c r="D68" s="122"/>
      <c r="E68" s="128"/>
      <c r="F68" s="123"/>
      <c r="G68" s="54">
        <f t="shared" si="0"/>
        <v>0</v>
      </c>
      <c r="H68" s="123"/>
      <c r="I68" s="124">
        <f t="shared" si="1"/>
        <v>0</v>
      </c>
      <c r="J68" s="125">
        <f t="shared" si="2"/>
        <v>0</v>
      </c>
    </row>
    <row r="69" spans="1:10" ht="15" customHeight="1">
      <c r="A69" s="59"/>
      <c r="B69" s="168" t="s">
        <v>260</v>
      </c>
      <c r="C69" s="114"/>
      <c r="D69" s="122"/>
      <c r="E69" s="128"/>
      <c r="F69" s="123"/>
      <c r="G69" s="54">
        <f t="shared" si="0"/>
        <v>0</v>
      </c>
      <c r="H69" s="123"/>
      <c r="I69" s="124">
        <f t="shared" si="1"/>
        <v>0</v>
      </c>
      <c r="J69" s="125">
        <f t="shared" si="2"/>
        <v>0</v>
      </c>
    </row>
    <row r="70" spans="1:10" ht="15" customHeight="1">
      <c r="A70" s="59"/>
      <c r="B70" s="61"/>
      <c r="C70" s="114"/>
      <c r="D70" s="122"/>
      <c r="E70" s="128"/>
      <c r="F70" s="123"/>
      <c r="G70" s="54">
        <f t="shared" si="0"/>
        <v>0</v>
      </c>
      <c r="H70" s="123"/>
      <c r="I70" s="124">
        <f t="shared" si="1"/>
        <v>0</v>
      </c>
      <c r="J70" s="125">
        <f t="shared" si="2"/>
        <v>0</v>
      </c>
    </row>
    <row r="71" spans="1:10" ht="15" customHeight="1">
      <c r="A71" s="59"/>
      <c r="B71" s="61"/>
      <c r="C71" s="114" t="s">
        <v>261</v>
      </c>
      <c r="D71" s="122">
        <v>42</v>
      </c>
      <c r="E71" s="128" t="s">
        <v>138</v>
      </c>
      <c r="F71" s="123">
        <v>9.85</v>
      </c>
      <c r="G71" s="54">
        <f t="shared" si="0"/>
        <v>414</v>
      </c>
      <c r="H71" s="123">
        <v>19.95</v>
      </c>
      <c r="I71" s="124">
        <f t="shared" si="1"/>
        <v>838</v>
      </c>
      <c r="J71" s="125">
        <f t="shared" si="2"/>
        <v>1252</v>
      </c>
    </row>
    <row r="72" spans="1:10" ht="15" customHeight="1">
      <c r="A72" s="59"/>
      <c r="B72" s="61"/>
      <c r="C72" s="114" t="s">
        <v>262</v>
      </c>
      <c r="D72" s="122">
        <v>42</v>
      </c>
      <c r="E72" s="128" t="s">
        <v>138</v>
      </c>
      <c r="F72" s="123">
        <v>3.84</v>
      </c>
      <c r="G72" s="54">
        <f t="shared" si="0"/>
        <v>161</v>
      </c>
      <c r="H72" s="123">
        <v>10.45</v>
      </c>
      <c r="I72" s="124">
        <f t="shared" si="1"/>
        <v>439</v>
      </c>
      <c r="J72" s="125">
        <f t="shared" si="2"/>
        <v>600</v>
      </c>
    </row>
    <row r="73" spans="1:10" ht="15" customHeight="1">
      <c r="A73" s="59"/>
      <c r="B73" s="61"/>
      <c r="C73" s="114" t="s">
        <v>263</v>
      </c>
      <c r="D73" s="122">
        <v>42</v>
      </c>
      <c r="E73" s="128" t="s">
        <v>138</v>
      </c>
      <c r="F73" s="123">
        <v>2.56</v>
      </c>
      <c r="G73" s="54">
        <f t="shared" si="0"/>
        <v>108</v>
      </c>
      <c r="H73" s="123">
        <v>8.549999999999999</v>
      </c>
      <c r="I73" s="124">
        <f t="shared" si="1"/>
        <v>359</v>
      </c>
      <c r="J73" s="125">
        <f t="shared" si="2"/>
        <v>467</v>
      </c>
    </row>
    <row r="74" spans="1:10" ht="15" customHeight="1">
      <c r="A74" s="59"/>
      <c r="B74" s="61"/>
      <c r="C74" s="114" t="s">
        <v>264</v>
      </c>
      <c r="D74" s="122">
        <v>21</v>
      </c>
      <c r="E74" s="128" t="s">
        <v>138</v>
      </c>
      <c r="F74" s="123">
        <v>1.96</v>
      </c>
      <c r="G74" s="54">
        <f t="shared" si="0"/>
        <v>41</v>
      </c>
      <c r="H74" s="123">
        <v>6.65</v>
      </c>
      <c r="I74" s="124">
        <f t="shared" si="1"/>
        <v>140</v>
      </c>
      <c r="J74" s="125">
        <f t="shared" si="2"/>
        <v>181</v>
      </c>
    </row>
    <row r="75" spans="1:10" ht="15" customHeight="1">
      <c r="A75" s="59"/>
      <c r="B75" s="61"/>
      <c r="C75" s="114" t="s">
        <v>265</v>
      </c>
      <c r="D75" s="122">
        <v>5</v>
      </c>
      <c r="E75" s="128" t="s">
        <v>112</v>
      </c>
      <c r="F75" s="123">
        <v>23.82</v>
      </c>
      <c r="G75" s="54">
        <f t="shared" si="0"/>
        <v>119</v>
      </c>
      <c r="H75" s="123">
        <v>295.45</v>
      </c>
      <c r="I75" s="124">
        <f t="shared" si="1"/>
        <v>1477</v>
      </c>
      <c r="J75" s="125">
        <f t="shared" si="2"/>
        <v>1596</v>
      </c>
    </row>
    <row r="76" spans="1:10" ht="15" customHeight="1">
      <c r="A76" s="59"/>
      <c r="B76" s="61"/>
      <c r="C76" s="114" t="s">
        <v>266</v>
      </c>
      <c r="D76" s="122">
        <v>13</v>
      </c>
      <c r="E76" s="128" t="s">
        <v>112</v>
      </c>
      <c r="F76" s="123">
        <v>9</v>
      </c>
      <c r="G76" s="54">
        <f t="shared" si="0"/>
        <v>117</v>
      </c>
      <c r="H76" s="123">
        <v>83.36250000000001</v>
      </c>
      <c r="I76" s="124">
        <f t="shared" si="1"/>
        <v>1084</v>
      </c>
      <c r="J76" s="125">
        <f t="shared" si="2"/>
        <v>1201</v>
      </c>
    </row>
    <row r="77" spans="1:10" ht="15" customHeight="1">
      <c r="A77" s="59"/>
      <c r="B77" s="61"/>
      <c r="C77" s="114" t="s">
        <v>245</v>
      </c>
      <c r="D77" s="122">
        <v>13</v>
      </c>
      <c r="E77" s="128" t="s">
        <v>112</v>
      </c>
      <c r="F77" s="123">
        <v>16.5</v>
      </c>
      <c r="G77" s="54">
        <f aca="true" t="shared" si="3" ref="G77:G108">ROUND(+D77*F77,0)</f>
        <v>215</v>
      </c>
      <c r="H77" s="123">
        <v>57</v>
      </c>
      <c r="I77" s="124">
        <f t="shared" si="1"/>
        <v>741</v>
      </c>
      <c r="J77" s="125">
        <f t="shared" si="2"/>
        <v>956</v>
      </c>
    </row>
    <row r="78" spans="1:10" ht="15" customHeight="1">
      <c r="A78" s="59"/>
      <c r="B78" s="61"/>
      <c r="C78" s="114" t="s">
        <v>267</v>
      </c>
      <c r="D78" s="122">
        <v>7</v>
      </c>
      <c r="E78" s="128" t="s">
        <v>112</v>
      </c>
      <c r="F78" s="123">
        <v>27.857142857142858</v>
      </c>
      <c r="G78" s="54">
        <f t="shared" si="3"/>
        <v>195</v>
      </c>
      <c r="H78" s="123">
        <v>64.19285714285715</v>
      </c>
      <c r="I78" s="124">
        <f aca="true" t="shared" si="4" ref="I78:I108">ROUND(+D78*H78,0)</f>
        <v>449</v>
      </c>
      <c r="J78" s="125">
        <f aca="true" t="shared" si="5" ref="J78:J108">I78+G78</f>
        <v>644</v>
      </c>
    </row>
    <row r="79" spans="1:10" ht="15" customHeight="1">
      <c r="A79" s="59"/>
      <c r="B79" s="61"/>
      <c r="C79" s="114" t="s">
        <v>268</v>
      </c>
      <c r="D79" s="122">
        <v>1</v>
      </c>
      <c r="E79" s="128" t="s">
        <v>123</v>
      </c>
      <c r="F79" s="123">
        <v>52</v>
      </c>
      <c r="G79" s="54">
        <f t="shared" si="3"/>
        <v>52</v>
      </c>
      <c r="H79" s="123">
        <v>0</v>
      </c>
      <c r="I79" s="124">
        <f t="shared" si="4"/>
        <v>0</v>
      </c>
      <c r="J79" s="125">
        <f t="shared" si="5"/>
        <v>52</v>
      </c>
    </row>
    <row r="80" spans="1:10" ht="15" customHeight="1" thickBot="1">
      <c r="A80" s="59"/>
      <c r="B80" s="61"/>
      <c r="C80" s="114"/>
      <c r="D80" s="122"/>
      <c r="E80" s="128"/>
      <c r="F80" s="123"/>
      <c r="G80" s="54">
        <f t="shared" si="3"/>
        <v>0</v>
      </c>
      <c r="H80" s="123"/>
      <c r="I80" s="124">
        <f t="shared" si="4"/>
        <v>0</v>
      </c>
      <c r="J80" s="125">
        <f t="shared" si="5"/>
        <v>0</v>
      </c>
    </row>
    <row r="81" spans="1:10" ht="15" customHeight="1" thickTop="1">
      <c r="A81" s="59"/>
      <c r="B81" s="61"/>
      <c r="C81" s="174" t="s">
        <v>284</v>
      </c>
      <c r="D81" s="122"/>
      <c r="E81" s="128"/>
      <c r="F81" s="123"/>
      <c r="G81" s="178">
        <f>SUM(G68:G80)</f>
        <v>1422</v>
      </c>
      <c r="H81" s="123"/>
      <c r="I81" s="178">
        <f>SUM(I68:I80)</f>
        <v>5527</v>
      </c>
      <c r="J81" s="179">
        <f t="shared" si="5"/>
        <v>6949</v>
      </c>
    </row>
    <row r="82" spans="1:10" ht="15" customHeight="1">
      <c r="A82" s="59"/>
      <c r="B82" s="61"/>
      <c r="C82" s="114"/>
      <c r="D82" s="122"/>
      <c r="E82" s="128"/>
      <c r="F82" s="123"/>
      <c r="G82" s="54">
        <f t="shared" si="3"/>
        <v>0</v>
      </c>
      <c r="H82" s="123"/>
      <c r="I82" s="124">
        <f t="shared" si="4"/>
        <v>0</v>
      </c>
      <c r="J82" s="125">
        <f t="shared" si="5"/>
        <v>0</v>
      </c>
    </row>
    <row r="83" spans="1:10" ht="15" customHeight="1">
      <c r="A83" s="59"/>
      <c r="B83" s="168" t="s">
        <v>269</v>
      </c>
      <c r="C83" s="114"/>
      <c r="D83" s="122"/>
      <c r="E83" s="128"/>
      <c r="F83" s="123"/>
      <c r="G83" s="54">
        <f t="shared" si="3"/>
        <v>0</v>
      </c>
      <c r="H83" s="123"/>
      <c r="I83" s="124">
        <f t="shared" si="4"/>
        <v>0</v>
      </c>
      <c r="J83" s="125">
        <f t="shared" si="5"/>
        <v>0</v>
      </c>
    </row>
    <row r="84" spans="1:10" ht="15" customHeight="1">
      <c r="A84" s="59"/>
      <c r="B84" s="61"/>
      <c r="C84" s="114"/>
      <c r="D84" s="122"/>
      <c r="E84" s="128"/>
      <c r="F84" s="123"/>
      <c r="G84" s="54">
        <f t="shared" si="3"/>
        <v>0</v>
      </c>
      <c r="H84" s="123"/>
      <c r="I84" s="124">
        <f t="shared" si="4"/>
        <v>0</v>
      </c>
      <c r="J84" s="125">
        <f t="shared" si="5"/>
        <v>0</v>
      </c>
    </row>
    <row r="85" spans="1:10" ht="15" customHeight="1">
      <c r="A85" s="59"/>
      <c r="B85" s="61"/>
      <c r="C85" s="114" t="s">
        <v>270</v>
      </c>
      <c r="D85" s="122">
        <v>1</v>
      </c>
      <c r="E85" s="128" t="s">
        <v>271</v>
      </c>
      <c r="F85" s="123">
        <v>45</v>
      </c>
      <c r="G85" s="54">
        <f t="shared" si="3"/>
        <v>45</v>
      </c>
      <c r="H85" s="123">
        <v>275.5</v>
      </c>
      <c r="I85" s="124">
        <f t="shared" si="4"/>
        <v>276</v>
      </c>
      <c r="J85" s="125">
        <f t="shared" si="5"/>
        <v>321</v>
      </c>
    </row>
    <row r="86" spans="1:10" ht="15" customHeight="1">
      <c r="A86" s="59"/>
      <c r="B86" s="61"/>
      <c r="C86" s="114" t="s">
        <v>272</v>
      </c>
      <c r="D86" s="122">
        <v>1</v>
      </c>
      <c r="E86" s="128" t="s">
        <v>271</v>
      </c>
      <c r="F86" s="123">
        <v>185</v>
      </c>
      <c r="G86" s="54">
        <f t="shared" si="3"/>
        <v>185</v>
      </c>
      <c r="H86" s="123">
        <v>570</v>
      </c>
      <c r="I86" s="124">
        <f t="shared" si="4"/>
        <v>570</v>
      </c>
      <c r="J86" s="125">
        <f t="shared" si="5"/>
        <v>755</v>
      </c>
    </row>
    <row r="87" spans="1:10" ht="15" customHeight="1">
      <c r="A87" s="59"/>
      <c r="B87" s="61"/>
      <c r="C87" s="114" t="s">
        <v>273</v>
      </c>
      <c r="D87" s="122">
        <v>1</v>
      </c>
      <c r="E87" s="128" t="s">
        <v>271</v>
      </c>
      <c r="F87" s="123">
        <v>125</v>
      </c>
      <c r="G87" s="54">
        <f t="shared" si="3"/>
        <v>125</v>
      </c>
      <c r="H87" s="123">
        <v>285</v>
      </c>
      <c r="I87" s="124">
        <f t="shared" si="4"/>
        <v>285</v>
      </c>
      <c r="J87" s="125">
        <f t="shared" si="5"/>
        <v>410</v>
      </c>
    </row>
    <row r="88" spans="1:10" ht="15" customHeight="1">
      <c r="A88" s="59"/>
      <c r="B88" s="61"/>
      <c r="C88" s="114" t="s">
        <v>274</v>
      </c>
      <c r="D88" s="122">
        <v>1</v>
      </c>
      <c r="E88" s="128" t="s">
        <v>271</v>
      </c>
      <c r="F88" s="123">
        <v>65</v>
      </c>
      <c r="G88" s="54">
        <f t="shared" si="3"/>
        <v>65</v>
      </c>
      <c r="H88" s="123">
        <v>218.49999999999997</v>
      </c>
      <c r="I88" s="124">
        <f t="shared" si="4"/>
        <v>219</v>
      </c>
      <c r="J88" s="125">
        <f t="shared" si="5"/>
        <v>284</v>
      </c>
    </row>
    <row r="89" spans="1:10" ht="30" customHeight="1">
      <c r="A89" s="59"/>
      <c r="B89" s="61"/>
      <c r="C89" s="114" t="s">
        <v>275</v>
      </c>
      <c r="D89" s="122">
        <v>1</v>
      </c>
      <c r="E89" s="128" t="s">
        <v>112</v>
      </c>
      <c r="F89" s="123">
        <v>6400</v>
      </c>
      <c r="G89" s="54">
        <f t="shared" si="3"/>
        <v>6400</v>
      </c>
      <c r="H89" s="123">
        <v>570</v>
      </c>
      <c r="I89" s="124">
        <f t="shared" si="4"/>
        <v>570</v>
      </c>
      <c r="J89" s="125">
        <f t="shared" si="5"/>
        <v>6970</v>
      </c>
    </row>
    <row r="90" spans="1:10" ht="15" customHeight="1">
      <c r="A90" s="59"/>
      <c r="B90" s="61"/>
      <c r="C90" s="114" t="s">
        <v>276</v>
      </c>
      <c r="D90" s="122">
        <v>1</v>
      </c>
      <c r="E90" s="128" t="s">
        <v>112</v>
      </c>
      <c r="F90" s="123">
        <v>485</v>
      </c>
      <c r="G90" s="54">
        <f t="shared" si="3"/>
        <v>485</v>
      </c>
      <c r="H90" s="123">
        <v>76</v>
      </c>
      <c r="I90" s="124">
        <f t="shared" si="4"/>
        <v>76</v>
      </c>
      <c r="J90" s="125">
        <f t="shared" si="5"/>
        <v>561</v>
      </c>
    </row>
    <row r="91" spans="1:10" ht="15" customHeight="1">
      <c r="A91" s="59"/>
      <c r="B91" s="61"/>
      <c r="C91" s="114" t="s">
        <v>277</v>
      </c>
      <c r="D91" s="122">
        <v>1</v>
      </c>
      <c r="E91" s="128" t="s">
        <v>112</v>
      </c>
      <c r="F91" s="123">
        <v>1125</v>
      </c>
      <c r="G91" s="54">
        <f t="shared" si="3"/>
        <v>1125</v>
      </c>
      <c r="H91" s="123">
        <v>57</v>
      </c>
      <c r="I91" s="124">
        <f t="shared" si="4"/>
        <v>57</v>
      </c>
      <c r="J91" s="125">
        <f t="shared" si="5"/>
        <v>1182</v>
      </c>
    </row>
    <row r="92" spans="1:10" ht="15" customHeight="1">
      <c r="A92" s="59"/>
      <c r="B92" s="61"/>
      <c r="C92" s="114" t="s">
        <v>278</v>
      </c>
      <c r="D92" s="122">
        <v>1</v>
      </c>
      <c r="E92" s="128" t="s">
        <v>112</v>
      </c>
      <c r="F92" s="123">
        <v>2685</v>
      </c>
      <c r="G92" s="54">
        <f t="shared" si="3"/>
        <v>2685</v>
      </c>
      <c r="H92" s="123">
        <v>285</v>
      </c>
      <c r="I92" s="124">
        <f t="shared" si="4"/>
        <v>285</v>
      </c>
      <c r="J92" s="125">
        <f t="shared" si="5"/>
        <v>2970</v>
      </c>
    </row>
    <row r="93" spans="1:10" ht="15" customHeight="1" thickBot="1">
      <c r="A93" s="59"/>
      <c r="B93" s="61"/>
      <c r="C93" s="114"/>
      <c r="D93" s="122"/>
      <c r="E93" s="128"/>
      <c r="F93" s="123"/>
      <c r="G93" s="54">
        <f t="shared" si="3"/>
        <v>0</v>
      </c>
      <c r="H93" s="123"/>
      <c r="I93" s="124">
        <f t="shared" si="4"/>
        <v>0</v>
      </c>
      <c r="J93" s="125">
        <f t="shared" si="5"/>
        <v>0</v>
      </c>
    </row>
    <row r="94" spans="1:10" ht="15" customHeight="1" thickTop="1">
      <c r="A94" s="59"/>
      <c r="B94" s="61"/>
      <c r="C94" s="174" t="s">
        <v>285</v>
      </c>
      <c r="D94" s="122"/>
      <c r="E94" s="128"/>
      <c r="F94" s="123"/>
      <c r="G94" s="178">
        <f>SUM(G82:G93)</f>
        <v>11115</v>
      </c>
      <c r="H94" s="123"/>
      <c r="I94" s="178">
        <f>SUM(I82:I93)</f>
        <v>2338</v>
      </c>
      <c r="J94" s="179">
        <f t="shared" si="5"/>
        <v>13453</v>
      </c>
    </row>
    <row r="95" spans="1:10" ht="15" customHeight="1">
      <c r="A95" s="59"/>
      <c r="B95" s="61"/>
      <c r="C95" s="114"/>
      <c r="D95" s="122"/>
      <c r="E95" s="128"/>
      <c r="F95" s="123"/>
      <c r="G95" s="54">
        <f t="shared" si="3"/>
        <v>0</v>
      </c>
      <c r="H95" s="123"/>
      <c r="I95" s="124">
        <f t="shared" si="4"/>
        <v>0</v>
      </c>
      <c r="J95" s="125">
        <f t="shared" si="5"/>
        <v>0</v>
      </c>
    </row>
    <row r="96" spans="1:10" ht="15" customHeight="1">
      <c r="A96" s="59"/>
      <c r="B96" s="168" t="s">
        <v>279</v>
      </c>
      <c r="C96" s="114"/>
      <c r="D96" s="122"/>
      <c r="E96" s="128"/>
      <c r="F96" s="123"/>
      <c r="G96" s="54">
        <f t="shared" si="3"/>
        <v>0</v>
      </c>
      <c r="H96" s="123"/>
      <c r="I96" s="124">
        <f t="shared" si="4"/>
        <v>0</v>
      </c>
      <c r="J96" s="125">
        <f t="shared" si="5"/>
        <v>0</v>
      </c>
    </row>
    <row r="97" spans="1:10" ht="15" customHeight="1">
      <c r="A97" s="59"/>
      <c r="B97" s="61"/>
      <c r="C97" s="114"/>
      <c r="D97" s="122"/>
      <c r="E97" s="128"/>
      <c r="F97" s="123"/>
      <c r="G97" s="54">
        <f t="shared" si="3"/>
        <v>0</v>
      </c>
      <c r="H97" s="123"/>
      <c r="I97" s="124">
        <f t="shared" si="4"/>
        <v>0</v>
      </c>
      <c r="J97" s="125">
        <f t="shared" si="5"/>
        <v>0</v>
      </c>
    </row>
    <row r="98" spans="1:10" ht="15" customHeight="1">
      <c r="A98" s="59"/>
      <c r="B98" s="61"/>
      <c r="C98" s="114" t="s">
        <v>280</v>
      </c>
      <c r="D98" s="122">
        <v>1</v>
      </c>
      <c r="E98" s="128" t="s">
        <v>123</v>
      </c>
      <c r="F98" s="123">
        <v>50</v>
      </c>
      <c r="G98" s="54">
        <f t="shared" si="3"/>
        <v>50</v>
      </c>
      <c r="H98" s="123">
        <v>665</v>
      </c>
      <c r="I98" s="124">
        <f t="shared" si="4"/>
        <v>665</v>
      </c>
      <c r="J98" s="125">
        <f t="shared" si="5"/>
        <v>715</v>
      </c>
    </row>
    <row r="99" spans="1:10" ht="15" customHeight="1">
      <c r="A99" s="59"/>
      <c r="B99" s="61"/>
      <c r="C99" s="114" t="s">
        <v>281</v>
      </c>
      <c r="D99" s="122">
        <v>1</v>
      </c>
      <c r="E99" s="128" t="s">
        <v>123</v>
      </c>
      <c r="F99" s="123">
        <v>80</v>
      </c>
      <c r="G99" s="54">
        <f t="shared" si="3"/>
        <v>80</v>
      </c>
      <c r="H99" s="123">
        <v>1900</v>
      </c>
      <c r="I99" s="124">
        <f t="shared" si="4"/>
        <v>1900</v>
      </c>
      <c r="J99" s="125">
        <f t="shared" si="5"/>
        <v>1980</v>
      </c>
    </row>
    <row r="100" spans="1:10" ht="15" customHeight="1">
      <c r="A100" s="59"/>
      <c r="B100" s="61"/>
      <c r="C100" s="114" t="s">
        <v>282</v>
      </c>
      <c r="D100" s="122">
        <v>1</v>
      </c>
      <c r="E100" s="128" t="s">
        <v>123</v>
      </c>
      <c r="F100" s="123">
        <v>485</v>
      </c>
      <c r="G100" s="54">
        <f t="shared" si="3"/>
        <v>485</v>
      </c>
      <c r="H100" s="123">
        <v>570</v>
      </c>
      <c r="I100" s="124">
        <f t="shared" si="4"/>
        <v>570</v>
      </c>
      <c r="J100" s="125">
        <f t="shared" si="5"/>
        <v>1055</v>
      </c>
    </row>
    <row r="101" spans="1:10" ht="15" customHeight="1" thickBot="1">
      <c r="A101" s="59"/>
      <c r="B101" s="61"/>
      <c r="C101" s="114"/>
      <c r="D101" s="122"/>
      <c r="E101" s="128"/>
      <c r="F101" s="123"/>
      <c r="G101" s="54">
        <f t="shared" si="3"/>
        <v>0</v>
      </c>
      <c r="H101" s="123"/>
      <c r="I101" s="124">
        <f t="shared" si="4"/>
        <v>0</v>
      </c>
      <c r="J101" s="125">
        <f t="shared" si="5"/>
        <v>0</v>
      </c>
    </row>
    <row r="102" spans="1:10" ht="15" customHeight="1" thickTop="1">
      <c r="A102" s="59"/>
      <c r="B102" s="61"/>
      <c r="C102" s="174" t="s">
        <v>286</v>
      </c>
      <c r="D102" s="122"/>
      <c r="E102" s="128"/>
      <c r="F102" s="123"/>
      <c r="G102" s="178">
        <f>SUM(G95:G101)</f>
        <v>615</v>
      </c>
      <c r="H102" s="123"/>
      <c r="I102" s="178">
        <f>SUM(I95:I101)</f>
        <v>3135</v>
      </c>
      <c r="J102" s="179">
        <f t="shared" si="5"/>
        <v>3750</v>
      </c>
    </row>
    <row r="103" spans="1:10" ht="15" customHeight="1">
      <c r="A103" s="59"/>
      <c r="B103" s="61"/>
      <c r="C103" s="114"/>
      <c r="D103" s="122"/>
      <c r="E103" s="128"/>
      <c r="F103" s="123"/>
      <c r="G103" s="54">
        <f t="shared" si="3"/>
        <v>0</v>
      </c>
      <c r="H103" s="123"/>
      <c r="I103" s="124">
        <f t="shared" si="4"/>
        <v>0</v>
      </c>
      <c r="J103" s="125">
        <f t="shared" si="5"/>
        <v>0</v>
      </c>
    </row>
    <row r="104" spans="1:10" ht="15" customHeight="1">
      <c r="A104" s="59"/>
      <c r="B104" s="61"/>
      <c r="C104" s="114"/>
      <c r="D104" s="122"/>
      <c r="E104" s="128"/>
      <c r="F104" s="123"/>
      <c r="G104" s="54">
        <f t="shared" si="3"/>
        <v>0</v>
      </c>
      <c r="H104" s="123"/>
      <c r="I104" s="124">
        <f t="shared" si="4"/>
        <v>0</v>
      </c>
      <c r="J104" s="125">
        <f t="shared" si="5"/>
        <v>0</v>
      </c>
    </row>
    <row r="105" spans="1:10" ht="15" customHeight="1">
      <c r="A105" s="59"/>
      <c r="B105" s="61"/>
      <c r="C105" s="114"/>
      <c r="D105" s="122"/>
      <c r="E105" s="128"/>
      <c r="F105" s="123"/>
      <c r="G105" s="54">
        <f t="shared" si="3"/>
        <v>0</v>
      </c>
      <c r="H105" s="123"/>
      <c r="I105" s="124">
        <f t="shared" si="4"/>
        <v>0</v>
      </c>
      <c r="J105" s="125">
        <f t="shared" si="5"/>
        <v>0</v>
      </c>
    </row>
    <row r="106" spans="1:10" ht="15" customHeight="1">
      <c r="A106" s="59"/>
      <c r="B106" s="61"/>
      <c r="C106" s="114"/>
      <c r="D106" s="122"/>
      <c r="E106" s="128"/>
      <c r="F106" s="123"/>
      <c r="G106" s="54">
        <f t="shared" si="3"/>
        <v>0</v>
      </c>
      <c r="H106" s="123"/>
      <c r="I106" s="124">
        <f t="shared" si="4"/>
        <v>0</v>
      </c>
      <c r="J106" s="125">
        <f t="shared" si="5"/>
        <v>0</v>
      </c>
    </row>
    <row r="107" spans="1:10" ht="15" customHeight="1">
      <c r="A107" s="59"/>
      <c r="B107" s="61"/>
      <c r="C107" s="114"/>
      <c r="D107" s="122"/>
      <c r="E107" s="128"/>
      <c r="F107" s="123"/>
      <c r="G107" s="54">
        <f t="shared" si="3"/>
        <v>0</v>
      </c>
      <c r="H107" s="123"/>
      <c r="I107" s="124">
        <f t="shared" si="4"/>
        <v>0</v>
      </c>
      <c r="J107" s="125">
        <f t="shared" si="5"/>
        <v>0</v>
      </c>
    </row>
    <row r="108" spans="1:10" ht="15">
      <c r="A108" s="59"/>
      <c r="B108" s="61"/>
      <c r="C108" s="114"/>
      <c r="D108" s="122"/>
      <c r="E108" s="128"/>
      <c r="F108" s="123"/>
      <c r="G108" s="54">
        <f t="shared" si="3"/>
        <v>0</v>
      </c>
      <c r="H108" s="123"/>
      <c r="I108" s="124">
        <f t="shared" si="4"/>
        <v>0</v>
      </c>
      <c r="J108" s="125">
        <f t="shared" si="5"/>
        <v>0</v>
      </c>
    </row>
    <row r="109" spans="1:10" ht="15">
      <c r="A109" s="59"/>
      <c r="B109" s="61"/>
      <c r="C109" s="114"/>
      <c r="D109" s="122"/>
      <c r="E109" s="128"/>
      <c r="F109" s="123"/>
      <c r="G109" s="124">
        <f>ROUND(+D109*F109,0)</f>
        <v>0</v>
      </c>
      <c r="H109" s="123"/>
      <c r="I109" s="124">
        <f>ROUND(+D109*H109,0)</f>
        <v>0</v>
      </c>
      <c r="J109" s="125">
        <f>I109+G109</f>
        <v>0</v>
      </c>
    </row>
    <row r="112" spans="7:12" ht="15">
      <c r="G112" s="6">
        <f>SUM(G15:G104)*0.5</f>
        <v>30383</v>
      </c>
      <c r="I112" s="6">
        <f>SUM(I15:I104)*0.5</f>
        <v>37322</v>
      </c>
      <c r="J112" s="6">
        <f>SUM(J14:J108)*0.5</f>
        <v>67705</v>
      </c>
      <c r="K112" s="6">
        <f>G112+I112</f>
        <v>67705</v>
      </c>
      <c r="L112" s="6">
        <f>'Summary PLUM CELLAR'!F41</f>
        <v>67705</v>
      </c>
    </row>
  </sheetData>
  <sheetProtection/>
  <printOptions/>
  <pageMargins left="0.75" right="0" top="0.5" bottom="0.25" header="0" footer="0"/>
  <pageSetup fitToHeight="0" fitToWidth="0" horizontalDpi="150" verticalDpi="150" orientation="portrait" scale="56" r:id="rId1"/>
  <headerFooter alignWithMargins="0">
    <oddFooter>&amp;CPage &amp;P of &amp;N&amp;R&amp;D   &amp;T</oddFooter>
  </headerFooter>
  <rowBreaks count="1" manualBreakCount="1">
    <brk id="6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64"/>
  <sheetViews>
    <sheetView showZeros="0" defaultGridColor="0" view="pageBreakPreview" zoomScale="85" zoomScaleNormal="85" zoomScaleSheetLayoutView="85" zoomScalePageLayoutView="0" colorId="22" workbookViewId="0" topLeftCell="A1">
      <selection activeCell="I32" sqref="I32"/>
    </sheetView>
  </sheetViews>
  <sheetFormatPr defaultColWidth="10.4453125" defaultRowHeight="15"/>
  <cols>
    <col min="1" max="1" width="11.77734375" style="6" customWidth="1"/>
    <col min="2" max="2" width="2.10546875" style="6" customWidth="1"/>
    <col min="3" max="3" width="38.6640625" style="6" customWidth="1"/>
    <col min="4" max="5" width="12.77734375" style="6" customWidth="1"/>
    <col min="6" max="6" width="13.77734375" style="6" customWidth="1"/>
    <col min="7" max="7" width="11.5546875" style="6" customWidth="1"/>
    <col min="8" max="16384" width="10.4453125" style="6" customWidth="1"/>
  </cols>
  <sheetData>
    <row r="1" spans="1:10" ht="18.75">
      <c r="A1" s="235" t="str">
        <f>+C_1!A1</f>
        <v>R  D  D  N  Y</v>
      </c>
      <c r="B1" s="235"/>
      <c r="C1" s="235"/>
      <c r="D1" s="235"/>
      <c r="E1" s="235"/>
      <c r="F1" s="235"/>
      <c r="G1" s="235"/>
      <c r="H1" s="31"/>
      <c r="I1" s="31"/>
      <c r="J1" s="32"/>
    </row>
    <row r="2" spans="1:10" ht="18.75">
      <c r="A2" s="236" t="str">
        <f>+C_1!A2</f>
        <v>D  E  S  I  G  N    B  U  I  L  D </v>
      </c>
      <c r="B2" s="236"/>
      <c r="C2" s="236"/>
      <c r="D2" s="236"/>
      <c r="E2" s="236"/>
      <c r="F2" s="236"/>
      <c r="G2" s="236"/>
      <c r="H2" s="232"/>
      <c r="I2" s="232"/>
      <c r="J2" s="233"/>
    </row>
    <row r="3" ht="15">
      <c r="G3" s="5"/>
    </row>
    <row r="4" spans="1:7" ht="15.75">
      <c r="A4" s="34" t="s">
        <v>0</v>
      </c>
      <c r="B4" s="34" t="s">
        <v>388</v>
      </c>
      <c r="D4" s="35"/>
      <c r="E4" s="35"/>
      <c r="F4" s="36" t="s">
        <v>1</v>
      </c>
      <c r="G4" s="37" t="str">
        <f>C_1!$I$4</f>
        <v>4-0069</v>
      </c>
    </row>
    <row r="5" spans="1:7" ht="15.75">
      <c r="A5" s="34" t="s">
        <v>2</v>
      </c>
      <c r="B5" s="35" t="str">
        <f>C_1!$B$5</f>
        <v>SAMPLE</v>
      </c>
      <c r="D5" s="35"/>
      <c r="E5" s="35"/>
      <c r="F5" s="36" t="s">
        <v>3</v>
      </c>
      <c r="G5" s="38">
        <f>C_1!$I$5</f>
        <v>0</v>
      </c>
    </row>
    <row r="6" spans="1:7" ht="15.75">
      <c r="A6" s="34" t="s">
        <v>4</v>
      </c>
      <c r="B6" s="35">
        <f>C_1!$B$6</f>
        <v>0</v>
      </c>
      <c r="D6" s="35"/>
      <c r="E6" s="35"/>
      <c r="F6" s="36" t="s">
        <v>5</v>
      </c>
      <c r="G6" s="38">
        <f>C_1!I6</f>
        <v>0</v>
      </c>
    </row>
    <row r="7" spans="1:7" ht="15.75">
      <c r="A7" s="34" t="s">
        <v>6</v>
      </c>
      <c r="B7" s="35">
        <f>C_1!$B$7</f>
        <v>0</v>
      </c>
      <c r="D7" s="35"/>
      <c r="E7" s="35"/>
      <c r="F7" s="36" t="s">
        <v>7</v>
      </c>
      <c r="G7" s="37" t="str">
        <f>C_1!$I$7</f>
        <v>03-25-14</v>
      </c>
    </row>
    <row r="8" spans="1:7" ht="15.75">
      <c r="A8" s="34" t="s">
        <v>8</v>
      </c>
      <c r="B8" s="35">
        <f>C_1!$B$8</f>
        <v>0</v>
      </c>
      <c r="D8" s="35"/>
      <c r="E8" s="35"/>
      <c r="F8" s="36" t="s">
        <v>9</v>
      </c>
      <c r="G8" s="37">
        <f>C_1!$I$8</f>
        <v>0</v>
      </c>
    </row>
    <row r="9" spans="1:7" ht="15.75">
      <c r="A9" s="35"/>
      <c r="B9" s="35"/>
      <c r="C9" s="35"/>
      <c r="D9" s="35"/>
      <c r="E9" s="35"/>
      <c r="F9" s="36" t="s">
        <v>63</v>
      </c>
      <c r="G9" s="37">
        <f>'Summary CELLAR '!G9</f>
        <v>1900</v>
      </c>
    </row>
    <row r="10" spans="1:7" ht="15">
      <c r="A10" s="35"/>
      <c r="B10" s="35"/>
      <c r="C10" s="35"/>
      <c r="D10" s="164" t="s">
        <v>72</v>
      </c>
      <c r="E10" s="164" t="s">
        <v>50</v>
      </c>
      <c r="F10" s="164" t="s">
        <v>71</v>
      </c>
      <c r="G10" s="37"/>
    </row>
    <row r="11" spans="1:7" ht="15">
      <c r="A11" s="39" t="s">
        <v>24</v>
      </c>
      <c r="B11" s="39"/>
      <c r="C11" s="40" t="s">
        <v>25</v>
      </c>
      <c r="D11" s="41" t="s">
        <v>26</v>
      </c>
      <c r="E11" s="41" t="s">
        <v>26</v>
      </c>
      <c r="F11" s="163" t="s">
        <v>52</v>
      </c>
      <c r="G11" s="117" t="s">
        <v>70</v>
      </c>
    </row>
    <row r="12" spans="1:7" ht="15">
      <c r="A12" s="42"/>
      <c r="B12" s="131"/>
      <c r="C12" s="131"/>
      <c r="D12" s="43"/>
      <c r="E12" s="43"/>
      <c r="F12" s="43"/>
      <c r="G12" s="144">
        <f>F12/$G$9</f>
        <v>0</v>
      </c>
    </row>
    <row r="13" spans="1:7" ht="15">
      <c r="A13" s="170"/>
      <c r="B13" s="131"/>
      <c r="C13" s="131" t="str">
        <f>'F.P. Backup CELLAR'!B14</f>
        <v>Fire Protection Demolition</v>
      </c>
      <c r="D13" s="43">
        <f>'F.P. Backup CELLAR'!G18</f>
        <v>380</v>
      </c>
      <c r="E13" s="43">
        <f>'F.P. Backup CELLAR'!I18</f>
        <v>1805</v>
      </c>
      <c r="F13" s="43">
        <f aca="true" t="shared" si="0" ref="F13:F19">D13+E13</f>
        <v>2185</v>
      </c>
      <c r="G13" s="145">
        <f aca="true" t="shared" si="1" ref="G13:G40">F13/$G$9</f>
        <v>1.15</v>
      </c>
    </row>
    <row r="14" spans="1:7" ht="15">
      <c r="A14" s="170"/>
      <c r="B14" s="131"/>
      <c r="C14" s="131" t="str">
        <f>'F.P. Backup CELLAR'!B23</f>
        <v>Branch Piping and Sprinkler Heads</v>
      </c>
      <c r="D14" s="43">
        <f>'F.P. Backup CELLAR'!G28</f>
        <v>2887</v>
      </c>
      <c r="E14" s="43">
        <f>'F.P. Backup CELLAR'!I28</f>
        <v>5700</v>
      </c>
      <c r="F14" s="43">
        <f t="shared" si="0"/>
        <v>8587</v>
      </c>
      <c r="G14" s="145">
        <f t="shared" si="1"/>
        <v>4.519473684210526</v>
      </c>
    </row>
    <row r="15" spans="1:7" ht="15">
      <c r="A15" s="170"/>
      <c r="B15" s="131"/>
      <c r="C15" s="131" t="str">
        <f>'F.P. Backup CELLAR'!B33</f>
        <v>Miscellaneous</v>
      </c>
      <c r="D15" s="43">
        <f>'F.P. Backup CELLAR'!G38</f>
        <v>25</v>
      </c>
      <c r="E15" s="43">
        <f>'F.P. Backup CELLAR'!I38</f>
        <v>1045</v>
      </c>
      <c r="F15" s="43">
        <f t="shared" si="0"/>
        <v>1070</v>
      </c>
      <c r="G15" s="145">
        <f t="shared" si="1"/>
        <v>0.5631578947368421</v>
      </c>
    </row>
    <row r="16" spans="1:7" ht="15">
      <c r="A16" s="170"/>
      <c r="B16" s="131"/>
      <c r="C16" s="131"/>
      <c r="D16" s="43"/>
      <c r="E16" s="43"/>
      <c r="F16" s="43">
        <f t="shared" si="0"/>
        <v>0</v>
      </c>
      <c r="G16" s="145">
        <f t="shared" si="1"/>
        <v>0</v>
      </c>
    </row>
    <row r="17" spans="1:7" ht="15">
      <c r="A17" s="170"/>
      <c r="B17" s="131"/>
      <c r="C17" s="131"/>
      <c r="D17" s="43"/>
      <c r="E17" s="43"/>
      <c r="F17" s="43">
        <f t="shared" si="0"/>
        <v>0</v>
      </c>
      <c r="G17" s="145">
        <f t="shared" si="1"/>
        <v>0</v>
      </c>
    </row>
    <row r="18" spans="1:7" ht="15">
      <c r="A18" s="170"/>
      <c r="B18" s="131"/>
      <c r="C18" s="131"/>
      <c r="D18" s="43"/>
      <c r="E18" s="43"/>
      <c r="F18" s="43">
        <f t="shared" si="0"/>
        <v>0</v>
      </c>
      <c r="G18" s="145">
        <f t="shared" si="1"/>
        <v>0</v>
      </c>
    </row>
    <row r="19" spans="1:7" ht="15">
      <c r="A19" s="170"/>
      <c r="B19" s="131"/>
      <c r="C19" s="131"/>
      <c r="D19" s="43"/>
      <c r="E19" s="43"/>
      <c r="F19" s="43">
        <f t="shared" si="0"/>
        <v>0</v>
      </c>
      <c r="G19" s="145">
        <f t="shared" si="1"/>
        <v>0</v>
      </c>
    </row>
    <row r="20" spans="1:7" ht="15">
      <c r="A20" s="170"/>
      <c r="B20" s="131"/>
      <c r="C20" s="131"/>
      <c r="D20" s="43"/>
      <c r="E20" s="43"/>
      <c r="F20" s="43"/>
      <c r="G20" s="145">
        <f t="shared" si="1"/>
        <v>0</v>
      </c>
    </row>
    <row r="21" spans="1:7" ht="15">
      <c r="A21" s="170"/>
      <c r="B21" s="131"/>
      <c r="C21" s="131"/>
      <c r="D21" s="43"/>
      <c r="E21" s="43"/>
      <c r="F21" s="43"/>
      <c r="G21" s="145">
        <f t="shared" si="1"/>
        <v>0</v>
      </c>
    </row>
    <row r="22" spans="1:7" ht="15">
      <c r="A22" s="170"/>
      <c r="B22" s="131"/>
      <c r="C22" s="131"/>
      <c r="D22" s="43"/>
      <c r="E22" s="43"/>
      <c r="F22" s="43"/>
      <c r="G22" s="145">
        <f t="shared" si="1"/>
        <v>0</v>
      </c>
    </row>
    <row r="23" spans="1:7" ht="15">
      <c r="A23" s="170"/>
      <c r="B23" s="131"/>
      <c r="C23" s="131"/>
      <c r="D23" s="43"/>
      <c r="E23" s="43"/>
      <c r="F23" s="43"/>
      <c r="G23" s="145">
        <f t="shared" si="1"/>
        <v>0</v>
      </c>
    </row>
    <row r="24" spans="1:7" ht="15">
      <c r="A24" s="170"/>
      <c r="B24" s="131"/>
      <c r="C24" s="131"/>
      <c r="D24" s="43"/>
      <c r="E24" s="43"/>
      <c r="F24" s="43"/>
      <c r="G24" s="145">
        <f t="shared" si="1"/>
        <v>0</v>
      </c>
    </row>
    <row r="25" spans="1:7" ht="15">
      <c r="A25" s="170"/>
      <c r="B25" s="131"/>
      <c r="C25" s="131"/>
      <c r="D25" s="43"/>
      <c r="E25" s="43"/>
      <c r="F25" s="43"/>
      <c r="G25" s="145">
        <f t="shared" si="1"/>
        <v>0</v>
      </c>
    </row>
    <row r="26" spans="1:7" ht="15">
      <c r="A26" s="170"/>
      <c r="B26" s="131"/>
      <c r="C26" s="131"/>
      <c r="D26" s="43"/>
      <c r="E26" s="43"/>
      <c r="F26" s="43"/>
      <c r="G26" s="145">
        <f t="shared" si="1"/>
        <v>0</v>
      </c>
    </row>
    <row r="27" spans="1:7" ht="15">
      <c r="A27" s="170"/>
      <c r="B27" s="131"/>
      <c r="C27" s="131"/>
      <c r="D27" s="43"/>
      <c r="E27" s="43"/>
      <c r="F27" s="43"/>
      <c r="G27" s="145">
        <f t="shared" si="1"/>
        <v>0</v>
      </c>
    </row>
    <row r="28" spans="1:7" ht="15">
      <c r="A28" s="170"/>
      <c r="B28" s="131"/>
      <c r="C28" s="131"/>
      <c r="D28" s="43"/>
      <c r="E28" s="43"/>
      <c r="F28" s="43"/>
      <c r="G28" s="145">
        <f t="shared" si="1"/>
        <v>0</v>
      </c>
    </row>
    <row r="29" spans="1:7" ht="15">
      <c r="A29" s="170"/>
      <c r="B29" s="131"/>
      <c r="C29" s="131"/>
      <c r="D29" s="43"/>
      <c r="E29" s="43"/>
      <c r="F29" s="43"/>
      <c r="G29" s="145">
        <f t="shared" si="1"/>
        <v>0</v>
      </c>
    </row>
    <row r="30" spans="1:7" ht="15">
      <c r="A30" s="170"/>
      <c r="B30" s="131"/>
      <c r="C30" s="131"/>
      <c r="D30" s="43"/>
      <c r="E30" s="43"/>
      <c r="F30" s="43"/>
      <c r="G30" s="145">
        <f t="shared" si="1"/>
        <v>0</v>
      </c>
    </row>
    <row r="31" spans="1:7" ht="15">
      <c r="A31" s="170"/>
      <c r="B31" s="131"/>
      <c r="C31" s="131"/>
      <c r="D31" s="43"/>
      <c r="E31" s="43"/>
      <c r="F31" s="43"/>
      <c r="G31" s="145">
        <f t="shared" si="1"/>
        <v>0</v>
      </c>
    </row>
    <row r="32" spans="1:7" ht="15">
      <c r="A32" s="171"/>
      <c r="B32" s="131"/>
      <c r="C32" s="131"/>
      <c r="D32" s="43"/>
      <c r="E32" s="43"/>
      <c r="F32" s="43"/>
      <c r="G32" s="145">
        <f t="shared" si="1"/>
        <v>0</v>
      </c>
    </row>
    <row r="33" spans="1:7" ht="15">
      <c r="A33" s="171"/>
      <c r="B33" s="131"/>
      <c r="C33" s="131"/>
      <c r="D33" s="43"/>
      <c r="E33" s="43"/>
      <c r="F33" s="43"/>
      <c r="G33" s="145">
        <f t="shared" si="1"/>
        <v>0</v>
      </c>
    </row>
    <row r="34" spans="1:7" ht="15">
      <c r="A34" s="171"/>
      <c r="B34" s="131"/>
      <c r="C34" s="131"/>
      <c r="D34" s="43"/>
      <c r="E34" s="43"/>
      <c r="F34" s="43"/>
      <c r="G34" s="145">
        <f t="shared" si="1"/>
        <v>0</v>
      </c>
    </row>
    <row r="35" spans="1:7" ht="15">
      <c r="A35" s="171"/>
      <c r="B35" s="131"/>
      <c r="C35" s="131"/>
      <c r="D35" s="43"/>
      <c r="E35" s="43"/>
      <c r="F35" s="43"/>
      <c r="G35" s="145">
        <f t="shared" si="1"/>
        <v>0</v>
      </c>
    </row>
    <row r="36" spans="1:7" ht="15">
      <c r="A36" s="171"/>
      <c r="B36" s="131"/>
      <c r="C36" s="131"/>
      <c r="D36" s="43"/>
      <c r="E36" s="43"/>
      <c r="F36" s="43"/>
      <c r="G36" s="145">
        <f t="shared" si="1"/>
        <v>0</v>
      </c>
    </row>
    <row r="37" spans="1:7" ht="15">
      <c r="A37" s="171"/>
      <c r="B37" s="131"/>
      <c r="C37" s="131"/>
      <c r="D37" s="43"/>
      <c r="E37" s="43"/>
      <c r="F37" s="43"/>
      <c r="G37" s="145">
        <f t="shared" si="1"/>
        <v>0</v>
      </c>
    </row>
    <row r="38" spans="1:7" ht="15">
      <c r="A38" s="171"/>
      <c r="B38" s="131"/>
      <c r="C38" s="131"/>
      <c r="D38" s="43"/>
      <c r="E38" s="43"/>
      <c r="F38" s="43"/>
      <c r="G38" s="145">
        <f t="shared" si="1"/>
        <v>0</v>
      </c>
    </row>
    <row r="39" spans="1:7" ht="15">
      <c r="A39" s="171"/>
      <c r="B39" s="131"/>
      <c r="C39" s="131"/>
      <c r="D39" s="43"/>
      <c r="E39" s="43"/>
      <c r="F39" s="43"/>
      <c r="G39" s="145">
        <f t="shared" si="1"/>
        <v>0</v>
      </c>
    </row>
    <row r="40" spans="1:7" ht="15.75" thickBot="1">
      <c r="A40" s="171"/>
      <c r="B40" s="131"/>
      <c r="C40" s="131"/>
      <c r="D40" s="43"/>
      <c r="E40" s="43"/>
      <c r="F40" s="43"/>
      <c r="G40" s="145">
        <f t="shared" si="1"/>
        <v>0</v>
      </c>
    </row>
    <row r="41" spans="1:7" ht="15.75" thickTop="1">
      <c r="A41" s="171"/>
      <c r="B41" s="35"/>
      <c r="C41" s="45" t="s">
        <v>10</v>
      </c>
      <c r="D41" s="118">
        <f>SUM(D12:D40)</f>
        <v>3292</v>
      </c>
      <c r="E41" s="161">
        <f>SUM(E12:E40)</f>
        <v>8550</v>
      </c>
      <c r="F41" s="118">
        <f>SUM(F12:F40)</f>
        <v>11842</v>
      </c>
      <c r="G41" s="146">
        <f>F41/$G$9</f>
        <v>6.232631578947369</v>
      </c>
    </row>
    <row r="42" spans="1:7" ht="15">
      <c r="A42" s="35"/>
      <c r="B42" s="35"/>
      <c r="C42" s="35"/>
      <c r="D42" s="35"/>
      <c r="E42" s="35"/>
      <c r="F42" s="35"/>
      <c r="G42" s="37"/>
    </row>
    <row r="43" spans="1:7" ht="15">
      <c r="A43" s="35"/>
      <c r="B43" s="35"/>
      <c r="C43" s="35"/>
      <c r="D43" s="35"/>
      <c r="E43" s="35"/>
      <c r="F43" s="35"/>
      <c r="G43" s="37"/>
    </row>
    <row r="44" spans="1:7" ht="15">
      <c r="A44" s="35"/>
      <c r="B44" s="35"/>
      <c r="C44" s="35"/>
      <c r="D44" s="35"/>
      <c r="E44" s="35"/>
      <c r="F44" s="35"/>
      <c r="G44" s="37"/>
    </row>
    <row r="45" spans="1:7" ht="15">
      <c r="A45" s="35"/>
      <c r="B45" s="35"/>
      <c r="C45" s="35"/>
      <c r="D45" s="35"/>
      <c r="E45" s="35"/>
      <c r="F45" s="35"/>
      <c r="G45" s="37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  <row r="52" ht="15">
      <c r="G52" s="5"/>
    </row>
    <row r="53" ht="15">
      <c r="G53" s="5"/>
    </row>
    <row r="54" ht="15">
      <c r="G54" s="5"/>
    </row>
    <row r="55" ht="15">
      <c r="G55" s="5"/>
    </row>
    <row r="56" ht="15">
      <c r="G56" s="5"/>
    </row>
    <row r="57" ht="15">
      <c r="G57" s="5"/>
    </row>
    <row r="58" ht="15">
      <c r="G58" s="5"/>
    </row>
    <row r="59" ht="15">
      <c r="G59" s="5"/>
    </row>
    <row r="60" ht="15">
      <c r="G60" s="5"/>
    </row>
    <row r="61" ht="15">
      <c r="G61" s="5"/>
    </row>
    <row r="62" ht="15">
      <c r="G62" s="5"/>
    </row>
    <row r="63" ht="15">
      <c r="G63" s="5"/>
    </row>
    <row r="64" ht="15">
      <c r="G64" s="5"/>
    </row>
  </sheetData>
  <sheetProtection/>
  <mergeCells count="2">
    <mergeCell ref="A1:G1"/>
    <mergeCell ref="A2:G2"/>
  </mergeCells>
  <printOptions/>
  <pageMargins left="0.75" right="0.25" top="0.5" bottom="0.25" header="0" footer="0"/>
  <pageSetup horizontalDpi="150" verticalDpi="150" orientation="portrait" scale="75" r:id="rId1"/>
  <headerFooter alignWithMargins="0">
    <oddFooter>&amp;CPage &amp;P of &amp;N&amp;R&amp;D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Zeros="0" defaultGridColor="0" view="pageBreakPreview" zoomScale="85" zoomScaleNormal="85" zoomScaleSheetLayoutView="85" zoomScalePageLayoutView="0" colorId="22" workbookViewId="0" topLeftCell="A1">
      <selection activeCell="D11" sqref="D11"/>
    </sheetView>
  </sheetViews>
  <sheetFormatPr defaultColWidth="10.4453125" defaultRowHeight="15"/>
  <cols>
    <col min="1" max="1" width="11.77734375" style="6" customWidth="1"/>
    <col min="2" max="2" width="38.6640625" style="6" customWidth="1"/>
    <col min="3" max="4" width="12.77734375" style="6" customWidth="1"/>
    <col min="5" max="6" width="13.77734375" style="6" customWidth="1"/>
    <col min="7" max="16384" width="10.4453125" style="6" customWidth="1"/>
  </cols>
  <sheetData>
    <row r="1" spans="1:9" ht="18.75">
      <c r="A1" s="1" t="s">
        <v>55</v>
      </c>
      <c r="B1" s="1"/>
      <c r="C1" s="2"/>
      <c r="D1" s="2"/>
      <c r="E1" s="2"/>
      <c r="F1" s="30"/>
      <c r="G1" s="31"/>
      <c r="H1" s="31"/>
      <c r="I1" s="32"/>
    </row>
    <row r="2" spans="1:9" ht="18.75">
      <c r="A2" s="33" t="s">
        <v>23</v>
      </c>
      <c r="B2" s="1"/>
      <c r="C2" s="2"/>
      <c r="D2" s="2"/>
      <c r="E2" s="2"/>
      <c r="F2" s="2" t="s">
        <v>36</v>
      </c>
      <c r="G2" s="2"/>
      <c r="H2" s="2"/>
      <c r="I2" s="7"/>
    </row>
    <row r="3" ht="15">
      <c r="F3" s="5"/>
    </row>
    <row r="4" spans="1:6" ht="15.75">
      <c r="A4" s="34" t="s">
        <v>0</v>
      </c>
      <c r="B4" s="34" t="s">
        <v>67</v>
      </c>
      <c r="C4" s="35"/>
      <c r="D4" s="35"/>
      <c r="E4" s="36" t="s">
        <v>1</v>
      </c>
      <c r="F4" s="37" t="str">
        <f>C_1!$I$4</f>
        <v>4-0069</v>
      </c>
    </row>
    <row r="5" spans="1:6" ht="15.75">
      <c r="A5" s="34" t="s">
        <v>2</v>
      </c>
      <c r="B5" s="35" t="str">
        <f>C_1!$B$5</f>
        <v>SAMPLE</v>
      </c>
      <c r="C5" s="35"/>
      <c r="D5" s="35"/>
      <c r="E5" s="36" t="s">
        <v>3</v>
      </c>
      <c r="F5" s="38" t="str">
        <f>'Summary P'!F5</f>
        <v>BH</v>
      </c>
    </row>
    <row r="6" spans="1:6" ht="15.75">
      <c r="A6" s="34" t="s">
        <v>4</v>
      </c>
      <c r="B6" s="35">
        <f>C_1!$B$6</f>
        <v>0</v>
      </c>
      <c r="C6" s="35"/>
      <c r="D6" s="35"/>
      <c r="E6" s="36" t="s">
        <v>5</v>
      </c>
      <c r="F6" s="38">
        <f>C_1!I6</f>
        <v>0</v>
      </c>
    </row>
    <row r="7" spans="1:6" ht="15.75">
      <c r="A7" s="34" t="s">
        <v>6</v>
      </c>
      <c r="B7" s="35">
        <f>C_1!$B$7</f>
        <v>0</v>
      </c>
      <c r="C7" s="35"/>
      <c r="D7" s="35"/>
      <c r="E7" s="36" t="s">
        <v>7</v>
      </c>
      <c r="F7" s="37" t="str">
        <f>C_1!$I$7</f>
        <v>03-25-14</v>
      </c>
    </row>
    <row r="8" spans="1:6" ht="15.75">
      <c r="A8" s="34" t="s">
        <v>8</v>
      </c>
      <c r="B8" s="35">
        <f>C_1!$B$8</f>
        <v>0</v>
      </c>
      <c r="C8" s="35"/>
      <c r="D8" s="35"/>
      <c r="E8" s="36" t="s">
        <v>9</v>
      </c>
      <c r="F8" s="37">
        <f>C_1!$I$8</f>
        <v>0</v>
      </c>
    </row>
    <row r="9" spans="1:6" ht="15.75">
      <c r="A9" s="35"/>
      <c r="B9" s="35"/>
      <c r="C9" s="35"/>
      <c r="D9" s="35"/>
      <c r="E9" s="36" t="s">
        <v>63</v>
      </c>
      <c r="F9" s="37"/>
    </row>
    <row r="10" spans="1:6" ht="15">
      <c r="A10" s="35"/>
      <c r="B10" s="35"/>
      <c r="C10" s="35"/>
      <c r="D10" s="35"/>
      <c r="E10" s="35"/>
      <c r="F10" s="37"/>
    </row>
    <row r="11" spans="1:6" ht="15">
      <c r="A11" s="39" t="s">
        <v>24</v>
      </c>
      <c r="B11" s="40" t="s">
        <v>25</v>
      </c>
      <c r="C11" s="41" t="s">
        <v>26</v>
      </c>
      <c r="D11" s="117" t="s">
        <v>64</v>
      </c>
      <c r="E11" s="39"/>
      <c r="F11" s="38"/>
    </row>
    <row r="12" spans="1:6" ht="15.75">
      <c r="A12" s="42"/>
      <c r="B12" s="113"/>
      <c r="C12" s="43"/>
      <c r="D12" s="144" t="e">
        <f>C12/$F$9</f>
        <v>#DIV/0!</v>
      </c>
      <c r="E12" s="16"/>
      <c r="F12" s="37"/>
    </row>
    <row r="13" spans="1:6" ht="15">
      <c r="A13" s="59"/>
      <c r="B13" s="60"/>
      <c r="C13" s="43"/>
      <c r="D13" s="144" t="e">
        <f aca="true" t="shared" si="0" ref="D13:D39">C13/$F$9</f>
        <v>#DIV/0!</v>
      </c>
      <c r="E13" s="16"/>
      <c r="F13" s="37"/>
    </row>
    <row r="14" spans="1:6" ht="15">
      <c r="A14" s="59"/>
      <c r="B14" s="60"/>
      <c r="C14" s="43"/>
      <c r="D14" s="144" t="e">
        <f t="shared" si="0"/>
        <v>#DIV/0!</v>
      </c>
      <c r="E14" s="16"/>
      <c r="F14" s="37"/>
    </row>
    <row r="15" spans="1:6" ht="15">
      <c r="A15" s="59"/>
      <c r="B15" s="60"/>
      <c r="C15" s="43"/>
      <c r="D15" s="144" t="e">
        <f t="shared" si="0"/>
        <v>#DIV/0!</v>
      </c>
      <c r="E15" s="16"/>
      <c r="F15" s="37"/>
    </row>
    <row r="16" spans="1:6" ht="15">
      <c r="A16" s="59"/>
      <c r="B16" s="60"/>
      <c r="C16" s="43"/>
      <c r="D16" s="144" t="e">
        <f t="shared" si="0"/>
        <v>#DIV/0!</v>
      </c>
      <c r="E16" s="16"/>
      <c r="F16" s="37"/>
    </row>
    <row r="17" spans="1:6" ht="15">
      <c r="A17" s="59"/>
      <c r="B17" s="60"/>
      <c r="C17" s="43"/>
      <c r="D17" s="144" t="e">
        <f t="shared" si="0"/>
        <v>#DIV/0!</v>
      </c>
      <c r="E17" s="16"/>
      <c r="F17" s="37"/>
    </row>
    <row r="18" spans="1:6" ht="15">
      <c r="A18" s="59"/>
      <c r="B18" s="60"/>
      <c r="C18" s="43"/>
      <c r="D18" s="144" t="e">
        <f t="shared" si="0"/>
        <v>#DIV/0!</v>
      </c>
      <c r="E18" s="16"/>
      <c r="F18" s="37"/>
    </row>
    <row r="19" spans="1:6" ht="15">
      <c r="A19" s="59"/>
      <c r="B19" s="60"/>
      <c r="C19" s="43"/>
      <c r="D19" s="144" t="e">
        <f t="shared" si="0"/>
        <v>#DIV/0!</v>
      </c>
      <c r="E19" s="16"/>
      <c r="F19" s="37"/>
    </row>
    <row r="20" spans="1:6" ht="15">
      <c r="A20" s="59"/>
      <c r="B20" s="60"/>
      <c r="C20" s="43"/>
      <c r="D20" s="144" t="e">
        <f t="shared" si="0"/>
        <v>#DIV/0!</v>
      </c>
      <c r="E20" s="16"/>
      <c r="F20" s="37"/>
    </row>
    <row r="21" spans="1:6" ht="15">
      <c r="A21" s="59"/>
      <c r="B21" s="60"/>
      <c r="C21" s="43"/>
      <c r="D21" s="144" t="e">
        <f t="shared" si="0"/>
        <v>#DIV/0!</v>
      </c>
      <c r="E21" s="16"/>
      <c r="F21" s="37"/>
    </row>
    <row r="22" spans="1:6" ht="15">
      <c r="A22" s="35"/>
      <c r="B22" s="44"/>
      <c r="C22" s="43"/>
      <c r="D22" s="144" t="e">
        <f t="shared" si="0"/>
        <v>#DIV/0!</v>
      </c>
      <c r="E22" s="16"/>
      <c r="F22" s="37"/>
    </row>
    <row r="23" spans="1:6" ht="15">
      <c r="A23" s="35"/>
      <c r="B23" s="44"/>
      <c r="C23" s="43"/>
      <c r="D23" s="144" t="e">
        <f t="shared" si="0"/>
        <v>#DIV/0!</v>
      </c>
      <c r="E23" s="16"/>
      <c r="F23" s="37"/>
    </row>
    <row r="24" spans="1:6" ht="15">
      <c r="A24" s="35"/>
      <c r="B24" s="44"/>
      <c r="C24" s="43"/>
      <c r="D24" s="144" t="e">
        <f t="shared" si="0"/>
        <v>#DIV/0!</v>
      </c>
      <c r="E24" s="16"/>
      <c r="F24" s="37"/>
    </row>
    <row r="25" spans="1:6" ht="15">
      <c r="A25" s="35"/>
      <c r="B25" s="44"/>
      <c r="C25" s="43"/>
      <c r="D25" s="144" t="e">
        <f t="shared" si="0"/>
        <v>#DIV/0!</v>
      </c>
      <c r="E25" s="16"/>
      <c r="F25" s="37"/>
    </row>
    <row r="26" spans="1:6" ht="15">
      <c r="A26" s="35"/>
      <c r="B26" s="44"/>
      <c r="C26" s="43"/>
      <c r="D26" s="144" t="e">
        <f t="shared" si="0"/>
        <v>#DIV/0!</v>
      </c>
      <c r="E26" s="16"/>
      <c r="F26" s="37"/>
    </row>
    <row r="27" spans="1:6" ht="15">
      <c r="A27" s="35"/>
      <c r="B27" s="44"/>
      <c r="C27" s="43"/>
      <c r="D27" s="144" t="e">
        <f t="shared" si="0"/>
        <v>#DIV/0!</v>
      </c>
      <c r="E27" s="16"/>
      <c r="F27" s="37"/>
    </row>
    <row r="28" spans="1:6" ht="15">
      <c r="A28" s="35"/>
      <c r="B28" s="44"/>
      <c r="C28" s="43"/>
      <c r="D28" s="144" t="e">
        <f t="shared" si="0"/>
        <v>#DIV/0!</v>
      </c>
      <c r="E28" s="16"/>
      <c r="F28" s="37"/>
    </row>
    <row r="29" spans="1:6" ht="15">
      <c r="A29" s="35"/>
      <c r="B29" s="44"/>
      <c r="C29" s="43"/>
      <c r="D29" s="144" t="e">
        <f t="shared" si="0"/>
        <v>#DIV/0!</v>
      </c>
      <c r="E29" s="16"/>
      <c r="F29" s="37"/>
    </row>
    <row r="30" spans="1:6" ht="15">
      <c r="A30" s="35"/>
      <c r="B30" s="44"/>
      <c r="C30" s="43"/>
      <c r="D30" s="144" t="e">
        <f t="shared" si="0"/>
        <v>#DIV/0!</v>
      </c>
      <c r="E30" s="16"/>
      <c r="F30" s="37"/>
    </row>
    <row r="31" spans="1:6" ht="15">
      <c r="A31" s="35"/>
      <c r="B31" s="44"/>
      <c r="C31" s="43"/>
      <c r="D31" s="144" t="e">
        <f t="shared" si="0"/>
        <v>#DIV/0!</v>
      </c>
      <c r="E31" s="16"/>
      <c r="F31" s="37"/>
    </row>
    <row r="32" spans="1:6" ht="15">
      <c r="A32" s="35"/>
      <c r="B32" s="44"/>
      <c r="C32" s="43"/>
      <c r="D32" s="144" t="e">
        <f t="shared" si="0"/>
        <v>#DIV/0!</v>
      </c>
      <c r="E32" s="16"/>
      <c r="F32" s="37"/>
    </row>
    <row r="33" spans="1:6" ht="15">
      <c r="A33" s="35"/>
      <c r="B33" s="44"/>
      <c r="C33" s="43"/>
      <c r="D33" s="144" t="e">
        <f t="shared" si="0"/>
        <v>#DIV/0!</v>
      </c>
      <c r="E33" s="16"/>
      <c r="F33" s="37"/>
    </row>
    <row r="34" spans="1:6" ht="15">
      <c r="A34" s="35"/>
      <c r="B34" s="44"/>
      <c r="C34" s="43"/>
      <c r="D34" s="144" t="e">
        <f t="shared" si="0"/>
        <v>#DIV/0!</v>
      </c>
      <c r="E34" s="16"/>
      <c r="F34" s="37"/>
    </row>
    <row r="35" spans="1:6" ht="15">
      <c r="A35" s="35"/>
      <c r="B35" s="44"/>
      <c r="C35" s="43"/>
      <c r="D35" s="144" t="e">
        <f t="shared" si="0"/>
        <v>#DIV/0!</v>
      </c>
      <c r="E35" s="16"/>
      <c r="F35" s="37"/>
    </row>
    <row r="36" spans="1:6" ht="15.75" thickBot="1">
      <c r="A36" s="35"/>
      <c r="B36" s="44"/>
      <c r="C36" s="43"/>
      <c r="D36" s="144" t="e">
        <f t="shared" si="0"/>
        <v>#DIV/0!</v>
      </c>
      <c r="E36" s="16"/>
      <c r="F36" s="37"/>
    </row>
    <row r="37" spans="1:6" ht="15.75" thickTop="1">
      <c r="A37" s="35"/>
      <c r="B37" s="45" t="s">
        <v>10</v>
      </c>
      <c r="C37" s="118">
        <f>SUM(C12:C36)</f>
        <v>0</v>
      </c>
      <c r="D37" s="148" t="e">
        <f t="shared" si="0"/>
        <v>#DIV/0!</v>
      </c>
      <c r="E37" s="16"/>
      <c r="F37" s="37"/>
    </row>
    <row r="38" spans="1:6" ht="15.75" thickBot="1">
      <c r="A38" s="35"/>
      <c r="B38" s="45" t="str">
        <f>MARKUPS!$B$9&amp;" - "&amp;FIXED(MARKUPS!$C$9*100,1,TRUE)&amp;"%"</f>
        <v>CONTRACTOR'S OH &amp; P - 15.0%</v>
      </c>
      <c r="C38" s="119">
        <f>C39-C37</f>
        <v>0</v>
      </c>
      <c r="D38" s="149" t="e">
        <f t="shared" si="0"/>
        <v>#DIV/0!</v>
      </c>
      <c r="E38" s="16"/>
      <c r="F38" s="37"/>
    </row>
    <row r="39" spans="1:6" ht="16.5" thickTop="1">
      <c r="A39" s="35"/>
      <c r="B39" s="45" t="s">
        <v>28</v>
      </c>
      <c r="C39" s="115">
        <f>ROUND(C37*(1+MARKUPS!$C$9),-2)</f>
        <v>0</v>
      </c>
      <c r="D39" s="148" t="e">
        <f t="shared" si="0"/>
        <v>#DIV/0!</v>
      </c>
      <c r="F39" s="37"/>
    </row>
    <row r="40" spans="1:6" ht="15">
      <c r="A40" s="35"/>
      <c r="B40" s="35"/>
      <c r="C40" s="35"/>
      <c r="D40" s="130"/>
      <c r="E40" s="35"/>
      <c r="F40" s="37"/>
    </row>
    <row r="41" spans="1:6" ht="15">
      <c r="A41" s="35"/>
      <c r="B41" s="35"/>
      <c r="C41" s="35"/>
      <c r="D41" s="130"/>
      <c r="E41" s="35"/>
      <c r="F41" s="37"/>
    </row>
    <row r="42" spans="1:6" ht="15">
      <c r="A42" s="35"/>
      <c r="B42" s="35"/>
      <c r="C42" s="35"/>
      <c r="D42" s="130"/>
      <c r="E42" s="35"/>
      <c r="F42" s="37"/>
    </row>
    <row r="43" spans="1:6" ht="15">
      <c r="A43" s="35"/>
      <c r="B43" s="35"/>
      <c r="C43" s="35"/>
      <c r="D43" s="130"/>
      <c r="E43" s="35"/>
      <c r="F43" s="37"/>
    </row>
    <row r="44" spans="1:6" ht="15">
      <c r="A44" s="35"/>
      <c r="B44" s="35"/>
      <c r="C44" s="35"/>
      <c r="D44" s="130"/>
      <c r="E44" s="35"/>
      <c r="F44" s="37"/>
    </row>
    <row r="45" spans="1:6" ht="15">
      <c r="A45" s="35"/>
      <c r="B45" s="35"/>
      <c r="C45" s="35"/>
      <c r="D45" s="130"/>
      <c r="E45" s="35"/>
      <c r="F45" s="37"/>
    </row>
    <row r="46" spans="1:6" ht="15">
      <c r="A46" s="35"/>
      <c r="B46" s="35"/>
      <c r="C46" s="35"/>
      <c r="D46" s="130"/>
      <c r="E46" s="35"/>
      <c r="F46" s="37"/>
    </row>
    <row r="47" spans="1:6" ht="15">
      <c r="A47" s="35"/>
      <c r="B47" s="35"/>
      <c r="C47" s="35"/>
      <c r="D47" s="130"/>
      <c r="E47" s="35"/>
      <c r="F47" s="37"/>
    </row>
    <row r="48" spans="1:6" ht="15">
      <c r="A48" s="35"/>
      <c r="B48" s="35"/>
      <c r="C48" s="35"/>
      <c r="D48" s="130"/>
      <c r="E48" s="35"/>
      <c r="F48" s="37"/>
    </row>
    <row r="49" spans="1:6" ht="15">
      <c r="A49" s="35"/>
      <c r="B49" s="35"/>
      <c r="C49" s="35"/>
      <c r="D49" s="130"/>
      <c r="E49" s="35"/>
      <c r="F49" s="37"/>
    </row>
    <row r="50" spans="1:6" ht="15">
      <c r="A50" s="35"/>
      <c r="B50" s="35"/>
      <c r="C50" s="35"/>
      <c r="D50" s="130"/>
      <c r="E50" s="35"/>
      <c r="F50" s="37"/>
    </row>
    <row r="51" spans="1:6" ht="15">
      <c r="A51" s="35"/>
      <c r="B51" s="35"/>
      <c r="C51" s="35"/>
      <c r="D51" s="35"/>
      <c r="E51" s="35"/>
      <c r="F51" s="37"/>
    </row>
    <row r="52" spans="1:6" ht="15">
      <c r="A52" s="35"/>
      <c r="B52" s="35"/>
      <c r="C52" s="35"/>
      <c r="D52" s="35"/>
      <c r="E52" s="35"/>
      <c r="F52" s="37"/>
    </row>
    <row r="53" spans="1:6" ht="15">
      <c r="A53" s="35"/>
      <c r="B53" s="35"/>
      <c r="C53" s="35"/>
      <c r="D53" s="35"/>
      <c r="E53" s="35"/>
      <c r="F53" s="37"/>
    </row>
    <row r="54" spans="1:6" ht="15">
      <c r="A54" s="35"/>
      <c r="B54" s="35"/>
      <c r="C54" s="35"/>
      <c r="D54" s="35"/>
      <c r="E54" s="35"/>
      <c r="F54" s="37"/>
    </row>
    <row r="55" spans="1:6" ht="15">
      <c r="A55" s="35"/>
      <c r="B55" s="35"/>
      <c r="C55" s="35"/>
      <c r="D55" s="35"/>
      <c r="E55" s="35"/>
      <c r="F55" s="37"/>
    </row>
    <row r="56" spans="1:6" ht="15">
      <c r="A56" s="35"/>
      <c r="B56" s="35"/>
      <c r="C56" s="35"/>
      <c r="D56" s="35"/>
      <c r="E56" s="35"/>
      <c r="F56" s="37"/>
    </row>
    <row r="57" spans="1:6" ht="15">
      <c r="A57" s="35"/>
      <c r="B57" s="35"/>
      <c r="C57" s="35"/>
      <c r="D57" s="35"/>
      <c r="E57" s="35"/>
      <c r="F57" s="37"/>
    </row>
    <row r="58" spans="1:6" ht="15">
      <c r="A58" s="35"/>
      <c r="B58" s="35"/>
      <c r="C58" s="35"/>
      <c r="D58" s="35"/>
      <c r="E58" s="35"/>
      <c r="F58" s="37"/>
    </row>
    <row r="59" spans="1:6" ht="15">
      <c r="A59" s="35"/>
      <c r="B59" s="35"/>
      <c r="C59" s="35"/>
      <c r="D59" s="35"/>
      <c r="E59" s="35"/>
      <c r="F59" s="37"/>
    </row>
    <row r="60" ht="15">
      <c r="F60" s="5"/>
    </row>
    <row r="61" ht="15">
      <c r="F61" s="5"/>
    </row>
    <row r="62" ht="15">
      <c r="F62" s="5"/>
    </row>
    <row r="63" ht="15">
      <c r="F63" s="5"/>
    </row>
    <row r="64" ht="15">
      <c r="F64" s="5"/>
    </row>
    <row r="65" ht="15">
      <c r="F65" s="5"/>
    </row>
    <row r="66" ht="15">
      <c r="F66" s="5"/>
    </row>
    <row r="67" ht="15">
      <c r="F67" s="5"/>
    </row>
    <row r="68" ht="15">
      <c r="F68" s="5"/>
    </row>
    <row r="69" ht="15">
      <c r="F69" s="5"/>
    </row>
    <row r="70" ht="15">
      <c r="F70" s="5"/>
    </row>
    <row r="71" ht="15">
      <c r="F71" s="5"/>
    </row>
    <row r="72" ht="15">
      <c r="F72" s="5"/>
    </row>
    <row r="73" ht="15">
      <c r="F73" s="5"/>
    </row>
    <row r="74" ht="15">
      <c r="F74" s="5"/>
    </row>
    <row r="75" ht="15">
      <c r="F75" s="5"/>
    </row>
    <row r="76" ht="15">
      <c r="F76" s="5"/>
    </row>
    <row r="77" ht="15">
      <c r="F77" s="5"/>
    </row>
    <row r="78" ht="15">
      <c r="F78" s="5"/>
    </row>
  </sheetData>
  <sheetProtection/>
  <printOptions/>
  <pageMargins left="0.75" right="0.25" top="0.5" bottom="0.25" header="0" footer="0"/>
  <pageSetup horizontalDpi="150" verticalDpi="150" orientation="portrait" scale="77" r:id="rId1"/>
  <headerFooter alignWithMargins="0">
    <oddFooter>&amp;CPage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Estimate Form</dc:title>
  <dc:subject/>
  <dc:creator>Winston Lewis</dc:creator>
  <cp:keywords/>
  <dc:description/>
  <cp:lastModifiedBy>pbolanos</cp:lastModifiedBy>
  <cp:lastPrinted>2016-03-10T19:13:47Z</cp:lastPrinted>
  <dcterms:created xsi:type="dcterms:W3CDTF">2000-07-05T13:53:08Z</dcterms:created>
  <dcterms:modified xsi:type="dcterms:W3CDTF">2019-01-09T14:04:24Z</dcterms:modified>
  <cp:category/>
  <cp:version/>
  <cp:contentType/>
  <cp:contentStatus/>
</cp:coreProperties>
</file>